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tables/table1.xml" ContentType="application/vnd.openxmlformats-officedocument.spreadsheetml.table+xml"/>
  <Override PartName="/xl/pivotTables/pivotTable1.xml" ContentType="application/vnd.openxmlformats-officedocument.spreadsheetml.pivot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hidePivotFieldList="1"/>
  <mc:AlternateContent xmlns:mc="http://schemas.openxmlformats.org/markup-compatibility/2006">
    <mc:Choice Requires="x15">
      <x15ac:absPath xmlns:x15ac="http://schemas.microsoft.com/office/spreadsheetml/2010/11/ac" url="G:\Third Party GDPR and IS Contracts Assessments\"/>
    </mc:Choice>
  </mc:AlternateContent>
  <workbookProtection workbookAlgorithmName="SHA-512" workbookHashValue="P+TvswQ/mikothLQgIoho+lXdE3kE2HI0CecZ8nz6LbKrM0TXwUdNsI2Eini05dCAm6VEDoQxoeg4lI38UpCEg==" workbookSaltValue="F6ST3EpBQjBem8tFUj8fVg==" workbookSpinCount="100000" lockStructure="1"/>
  <bookViews>
    <workbookView xWindow="0" yWindow="0" windowWidth="28800" windowHeight="12300" tabRatio="659"/>
  </bookViews>
  <sheets>
    <sheet name="Specification" sheetId="8" r:id="rId1"/>
    <sheet name="Subcontractors" sheetId="11" r:id="rId2"/>
    <sheet name="Assessment" sheetId="5" r:id="rId3"/>
    <sheet name="Dashboard" sheetId="10" state="hidden" r:id="rId4"/>
  </sheets>
  <definedNames>
    <definedName name="_xlnm._FilterDatabase" localSheetId="2" hidden="1">Assessment!#REF!</definedName>
    <definedName name="_xlnm._FilterDatabase" localSheetId="0" hidden="1">Specification!$B$4:$E$41</definedName>
    <definedName name="control" localSheetId="2">#REF!</definedName>
    <definedName name="control">#REF!</definedName>
    <definedName name="Z_CE2AA54B_C977_403A_AD0B_120CF0828086_.wvu.Cols" localSheetId="2" hidden="1">Assessment!#REF!</definedName>
  </definedNames>
  <calcPr calcId="162913"/>
  <customWorkbookViews>
    <customWorkbookView name="Duncan Tooke - Personal View" guid="{CE2AA54B-C977-403A-AD0B-120CF0828086}" mergeInterval="0" personalView="1" maximized="1" xWindow="-9" yWindow="-9" windowWidth="1938" windowHeight="1048" tabRatio="659" activeSheetId="1"/>
  </customWorkbookViews>
  <pivotCaches>
    <pivotCache cacheId="4" r:id="rId5"/>
  </pivotCaches>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G123" i="5" l="1"/>
  <c r="C123" i="5"/>
  <c r="C42" i="8"/>
  <c r="D19" i="8"/>
  <c r="D20" i="8"/>
  <c r="D21" i="8"/>
  <c r="C73" i="5"/>
  <c r="G73" i="5"/>
  <c r="G4" i="5"/>
  <c r="G5" i="5"/>
  <c r="G6" i="5"/>
  <c r="G7" i="5"/>
  <c r="G8" i="5"/>
  <c r="G9" i="5"/>
  <c r="G11" i="5"/>
  <c r="G12" i="5"/>
  <c r="G13" i="5"/>
  <c r="G14" i="5"/>
  <c r="G15" i="5"/>
  <c r="G16" i="5"/>
  <c r="G17" i="5"/>
  <c r="G18" i="5"/>
  <c r="G19" i="5"/>
  <c r="G20" i="5"/>
  <c r="G22" i="5"/>
  <c r="G23" i="5"/>
  <c r="G24" i="5"/>
  <c r="G25" i="5"/>
  <c r="G26" i="5"/>
  <c r="G27" i="5"/>
  <c r="G28" i="5"/>
  <c r="G29" i="5"/>
  <c r="G30" i="5"/>
  <c r="G31" i="5"/>
  <c r="G32" i="5"/>
  <c r="G33" i="5"/>
  <c r="G34" i="5"/>
  <c r="G36" i="5"/>
  <c r="G37" i="5"/>
  <c r="G38" i="5"/>
  <c r="G39" i="5"/>
  <c r="G40" i="5"/>
  <c r="G41" i="5"/>
  <c r="G42" i="5"/>
  <c r="G43" i="5"/>
  <c r="G45" i="5"/>
  <c r="G46" i="5"/>
  <c r="G47" i="5"/>
  <c r="G48" i="5"/>
  <c r="G49" i="5"/>
  <c r="G50" i="5"/>
  <c r="G51" i="5"/>
  <c r="G52" i="5"/>
  <c r="G53" i="5"/>
  <c r="G54" i="5"/>
  <c r="G55" i="5"/>
  <c r="G56" i="5"/>
  <c r="G57" i="5"/>
  <c r="G58" i="5"/>
  <c r="G59" i="5"/>
  <c r="G60" i="5"/>
  <c r="G61" i="5"/>
  <c r="G62" i="5"/>
  <c r="G63" i="5"/>
  <c r="G64" i="5"/>
  <c r="G65" i="5"/>
  <c r="G66" i="5"/>
  <c r="G67" i="5"/>
  <c r="G68" i="5"/>
  <c r="G69" i="5"/>
  <c r="G70" i="5"/>
  <c r="G71" i="5"/>
  <c r="G72" i="5"/>
  <c r="G74" i="5"/>
  <c r="G75" i="5"/>
  <c r="G76" i="5"/>
  <c r="G77" i="5"/>
  <c r="G78" i="5"/>
  <c r="G79" i="5"/>
  <c r="G80" i="5"/>
  <c r="G81" i="5"/>
  <c r="G82" i="5"/>
  <c r="G83" i="5"/>
  <c r="G84" i="5"/>
  <c r="G85" i="5"/>
  <c r="G86" i="5"/>
  <c r="G87" i="5"/>
  <c r="G88" i="5"/>
  <c r="G89" i="5"/>
  <c r="G90" i="5"/>
  <c r="G91" i="5"/>
  <c r="G92" i="5"/>
  <c r="G93" i="5"/>
  <c r="G94" i="5"/>
  <c r="G95" i="5"/>
  <c r="G96" i="5"/>
  <c r="G97" i="5"/>
  <c r="G98" i="5"/>
  <c r="G99" i="5"/>
  <c r="G100" i="5"/>
  <c r="G101" i="5"/>
  <c r="G102" i="5"/>
  <c r="G103" i="5"/>
  <c r="G104" i="5"/>
  <c r="G105" i="5"/>
  <c r="G106" i="5"/>
  <c r="G107" i="5"/>
  <c r="G108" i="5"/>
  <c r="G109" i="5"/>
  <c r="G110" i="5"/>
  <c r="G111" i="5"/>
  <c r="G112" i="5"/>
  <c r="G113" i="5"/>
  <c r="G114" i="5"/>
  <c r="G115" i="5"/>
  <c r="G116" i="5"/>
  <c r="G117" i="5"/>
  <c r="G118" i="5"/>
  <c r="G119" i="5"/>
  <c r="G120" i="5"/>
  <c r="G121" i="5"/>
  <c r="G122" i="5"/>
  <c r="G3" i="5"/>
  <c r="E13" i="10"/>
  <c r="C3" i="5"/>
  <c r="E16" i="10"/>
  <c r="E9" i="10"/>
  <c r="E5" i="10"/>
  <c r="E4" i="10"/>
  <c r="E15" i="10"/>
  <c r="E8" i="10"/>
  <c r="E6" i="10"/>
  <c r="E14" i="10"/>
  <c r="E7" i="10"/>
  <c r="E3" i="10"/>
  <c r="E12" i="10"/>
  <c r="D17" i="10"/>
  <c r="C45" i="5"/>
  <c r="C46" i="5"/>
  <c r="C47" i="5"/>
  <c r="C48" i="5"/>
  <c r="C49" i="5"/>
  <c r="C50" i="5"/>
  <c r="C51" i="5"/>
  <c r="C52" i="5"/>
  <c r="C53" i="5"/>
  <c r="C54" i="5"/>
  <c r="C55" i="5"/>
  <c r="C56" i="5"/>
  <c r="C57" i="5"/>
  <c r="C58" i="5"/>
  <c r="C59" i="5"/>
  <c r="C60" i="5"/>
  <c r="C61" i="5"/>
  <c r="C62" i="5"/>
  <c r="C63" i="5"/>
  <c r="C64" i="5"/>
  <c r="C65" i="5"/>
  <c r="C66" i="5"/>
  <c r="C67" i="5"/>
  <c r="C68" i="5"/>
  <c r="C69" i="5"/>
  <c r="C70" i="5"/>
  <c r="C71" i="5"/>
  <c r="C72" i="5"/>
  <c r="C74" i="5"/>
  <c r="C75" i="5"/>
  <c r="C76" i="5"/>
  <c r="C77" i="5"/>
  <c r="C78" i="5"/>
  <c r="C79" i="5"/>
  <c r="C80" i="5"/>
  <c r="C81" i="5"/>
  <c r="C82" i="5"/>
  <c r="C83" i="5"/>
  <c r="C84" i="5"/>
  <c r="C85" i="5"/>
  <c r="C86" i="5"/>
  <c r="C87" i="5"/>
  <c r="C88" i="5"/>
  <c r="C89" i="5"/>
  <c r="C90" i="5"/>
  <c r="C91" i="5"/>
  <c r="C92" i="5"/>
  <c r="C93" i="5"/>
  <c r="C94" i="5"/>
  <c r="C95" i="5"/>
  <c r="C96" i="5"/>
  <c r="C97" i="5"/>
  <c r="C98" i="5"/>
  <c r="C99" i="5"/>
  <c r="C100" i="5"/>
  <c r="C101" i="5"/>
  <c r="C102" i="5"/>
  <c r="C103" i="5"/>
  <c r="C104" i="5"/>
  <c r="C105" i="5"/>
  <c r="C106" i="5"/>
  <c r="C107" i="5"/>
  <c r="C108" i="5"/>
  <c r="C109" i="5"/>
  <c r="C110" i="5"/>
  <c r="C111" i="5"/>
  <c r="C112" i="5"/>
  <c r="C113" i="5"/>
  <c r="C114" i="5"/>
  <c r="C115" i="5"/>
  <c r="C116" i="5"/>
  <c r="C117" i="5"/>
  <c r="C118" i="5"/>
  <c r="C119" i="5"/>
  <c r="C120" i="5"/>
  <c r="C121" i="5"/>
  <c r="C122" i="5"/>
  <c r="C26" i="5"/>
  <c r="C27" i="5"/>
  <c r="C28" i="5"/>
  <c r="C29" i="5"/>
  <c r="C30" i="5"/>
  <c r="C31" i="5"/>
  <c r="C32" i="5"/>
  <c r="C33" i="5"/>
  <c r="C34" i="5"/>
  <c r="C36" i="5"/>
  <c r="C37" i="5"/>
  <c r="C38" i="5"/>
  <c r="C39" i="5"/>
  <c r="C40" i="5"/>
  <c r="C41" i="5"/>
  <c r="C42" i="5"/>
  <c r="C43" i="5"/>
  <c r="C4" i="5"/>
  <c r="C5" i="5"/>
  <c r="C6" i="5"/>
  <c r="C7" i="5"/>
  <c r="C8" i="5"/>
  <c r="C9" i="5"/>
  <c r="C22" i="5"/>
  <c r="C23" i="5"/>
  <c r="C24" i="5"/>
  <c r="C25" i="5"/>
  <c r="E11" i="10"/>
  <c r="E10" i="10"/>
  <c r="C20" i="5"/>
  <c r="C19" i="5"/>
  <c r="C18" i="5"/>
  <c r="C17" i="5"/>
  <c r="C16" i="5"/>
  <c r="C15" i="5"/>
  <c r="C14" i="5"/>
  <c r="C13" i="5"/>
  <c r="C12" i="5"/>
  <c r="C11" i="5"/>
  <c r="B37" i="8" l="1"/>
  <c r="D37" i="8" s="1"/>
  <c r="D40" i="8" s="1"/>
  <c r="D41" i="8" l="1"/>
  <c r="F14" i="10" s="1"/>
  <c r="F10" i="10"/>
  <c r="C41" i="8"/>
  <c r="D39" i="8"/>
  <c r="F7" i="10"/>
  <c r="F6" i="10"/>
  <c r="F5" i="10"/>
  <c r="F12" i="10"/>
  <c r="F9" i="10"/>
  <c r="F16" i="10"/>
  <c r="C40" i="8"/>
  <c r="F11" i="10"/>
  <c r="F15" i="10" l="1"/>
  <c r="F8" i="10"/>
  <c r="F3" i="10"/>
  <c r="F4" i="10"/>
  <c r="F13" i="10"/>
  <c r="C39" i="8"/>
</calcChain>
</file>

<file path=xl/sharedStrings.xml><?xml version="1.0" encoding="utf-8"?>
<sst xmlns="http://schemas.openxmlformats.org/spreadsheetml/2006/main" count="557" uniqueCount="314">
  <si>
    <t>ID</t>
  </si>
  <si>
    <t>SERVICE</t>
  </si>
  <si>
    <t>TITLE</t>
  </si>
  <si>
    <t>DESCRIPTION</t>
  </si>
  <si>
    <t>IMPLEMENTED</t>
  </si>
  <si>
    <t>COMMENTS</t>
  </si>
  <si>
    <t>ACC.01</t>
  </si>
  <si>
    <t>ACC.02</t>
  </si>
  <si>
    <t>ACC.04</t>
  </si>
  <si>
    <t>ACC.05</t>
  </si>
  <si>
    <t>ACC.06</t>
  </si>
  <si>
    <t>ACC.08</t>
  </si>
  <si>
    <t>ACC.09</t>
  </si>
  <si>
    <t>ACC.10</t>
  </si>
  <si>
    <t>ACC.11</t>
  </si>
  <si>
    <t>ACC.12</t>
  </si>
  <si>
    <t>ACC.13</t>
  </si>
  <si>
    <t>ACC.14</t>
  </si>
  <si>
    <t>ACC.15</t>
  </si>
  <si>
    <t>ACC.16</t>
  </si>
  <si>
    <t>ACC.17</t>
  </si>
  <si>
    <t>ACC.18</t>
  </si>
  <si>
    <t>ACQ.06</t>
  </si>
  <si>
    <t>CHM.01</t>
  </si>
  <si>
    <t>CHM.02</t>
  </si>
  <si>
    <t>CHM.04</t>
  </si>
  <si>
    <t>INC.01</t>
  </si>
  <si>
    <t>Incident Management</t>
  </si>
  <si>
    <t>INC.02</t>
  </si>
  <si>
    <t>INC.03</t>
  </si>
  <si>
    <t>INC.04</t>
  </si>
  <si>
    <t>INC.05</t>
  </si>
  <si>
    <t>LOG.01</t>
  </si>
  <si>
    <t>LOG.02</t>
  </si>
  <si>
    <t>LOG.03</t>
  </si>
  <si>
    <t>LOG.04</t>
  </si>
  <si>
    <t>LOG.05</t>
  </si>
  <si>
    <t>LOG.06</t>
  </si>
  <si>
    <t>LOG.07</t>
  </si>
  <si>
    <t>LOG.08</t>
  </si>
  <si>
    <t>LOG.09</t>
  </si>
  <si>
    <t>LOG.10</t>
  </si>
  <si>
    <t>LOG.11</t>
  </si>
  <si>
    <t>LOG.12</t>
  </si>
  <si>
    <t>NTK.01</t>
  </si>
  <si>
    <t>Network</t>
  </si>
  <si>
    <t>NTK.02</t>
  </si>
  <si>
    <t>NTK.03</t>
  </si>
  <si>
    <t>NTK.04</t>
  </si>
  <si>
    <t>NTK.05</t>
  </si>
  <si>
    <t>NTK.06</t>
  </si>
  <si>
    <t>OPS.01</t>
  </si>
  <si>
    <t>Operations</t>
  </si>
  <si>
    <t>OPS.02</t>
  </si>
  <si>
    <t>OPS.03</t>
  </si>
  <si>
    <t>OPS.04</t>
  </si>
  <si>
    <t>OPS.05</t>
  </si>
  <si>
    <t>OPS.06</t>
  </si>
  <si>
    <t>OPS.07</t>
  </si>
  <si>
    <t>OPS.08</t>
  </si>
  <si>
    <t>OPS.09</t>
  </si>
  <si>
    <t>OPS.10</t>
  </si>
  <si>
    <t>OPS.11</t>
  </si>
  <si>
    <t>OPS.12</t>
  </si>
  <si>
    <t>OPS.13</t>
  </si>
  <si>
    <t>VUL.01</t>
  </si>
  <si>
    <t>VUL.02</t>
  </si>
  <si>
    <t>VUL.03</t>
  </si>
  <si>
    <t>VUL.04</t>
  </si>
  <si>
    <t>VUL.05</t>
  </si>
  <si>
    <t>VUL.06</t>
  </si>
  <si>
    <t>VUL.07</t>
  </si>
  <si>
    <t>VUL.08</t>
  </si>
  <si>
    <t>VUL.09</t>
  </si>
  <si>
    <t>Vulnerability Management</t>
  </si>
  <si>
    <t>TPR.01</t>
  </si>
  <si>
    <t>Third-Party Management of Security</t>
  </si>
  <si>
    <t>TPR.02</t>
  </si>
  <si>
    <t>TPR.03</t>
  </si>
  <si>
    <t>TPR.04</t>
  </si>
  <si>
    <t>TPR.05</t>
  </si>
  <si>
    <t>TPR.06</t>
  </si>
  <si>
    <t>TPR.07</t>
  </si>
  <si>
    <t>Third-Party Access</t>
  </si>
  <si>
    <t>Third-Party Supplier Management</t>
  </si>
  <si>
    <t>Third-party physical and environmental security</t>
  </si>
  <si>
    <t>TPR.08</t>
  </si>
  <si>
    <t>TPR.09</t>
  </si>
  <si>
    <t>TPR.10</t>
  </si>
  <si>
    <t>TPR.11</t>
  </si>
  <si>
    <t>TPR.12</t>
  </si>
  <si>
    <t>TPR.13</t>
  </si>
  <si>
    <t>TPR.14</t>
  </si>
  <si>
    <t>TPR.15</t>
  </si>
  <si>
    <t>TPR.16</t>
  </si>
  <si>
    <t>TPR.17</t>
  </si>
  <si>
    <t>TPR.18</t>
  </si>
  <si>
    <t>TPR.19</t>
  </si>
  <si>
    <t>TPR.20</t>
  </si>
  <si>
    <t>TPR.21</t>
  </si>
  <si>
    <t>TPR.22</t>
  </si>
  <si>
    <t>TPR.23</t>
  </si>
  <si>
    <t>TPR.24</t>
  </si>
  <si>
    <t>TPR.25</t>
  </si>
  <si>
    <t>TPR.26</t>
  </si>
  <si>
    <t>TPR.27</t>
  </si>
  <si>
    <t>TPR.28</t>
  </si>
  <si>
    <t>Third-party compliance and assurance</t>
  </si>
  <si>
    <t>TPA.01</t>
  </si>
  <si>
    <t>Third-Party Application</t>
  </si>
  <si>
    <t>TPA.02</t>
  </si>
  <si>
    <t>TPA.03</t>
  </si>
  <si>
    <t>TPA.04</t>
  </si>
  <si>
    <t>TPA.05</t>
  </si>
  <si>
    <t>TPA.06</t>
  </si>
  <si>
    <t>TPA.07</t>
  </si>
  <si>
    <t>TPA.08</t>
  </si>
  <si>
    <t>TPA.09</t>
  </si>
  <si>
    <t>TPA.10</t>
  </si>
  <si>
    <t>ACC.03</t>
  </si>
  <si>
    <t>ACC.07</t>
  </si>
  <si>
    <t>ACC.19</t>
  </si>
  <si>
    <t>ACQ.01</t>
  </si>
  <si>
    <t>ACQ.02</t>
  </si>
  <si>
    <t>ACQ.03</t>
  </si>
  <si>
    <t>ACQ.07</t>
  </si>
  <si>
    <t>ACQ.08</t>
  </si>
  <si>
    <t>ACQ.09</t>
  </si>
  <si>
    <t>ACQ.10</t>
  </si>
  <si>
    <t>ACQ.11</t>
  </si>
  <si>
    <t>CHM.03</t>
  </si>
  <si>
    <t>Control Area</t>
  </si>
  <si>
    <t>Access Control</t>
  </si>
  <si>
    <t>System Acquisition Development and Maintenance</t>
  </si>
  <si>
    <t>Change Management</t>
  </si>
  <si>
    <t>Monitoring and Logging</t>
  </si>
  <si>
    <t>Grand Total</t>
  </si>
  <si>
    <t>Score</t>
  </si>
  <si>
    <t>SCORE</t>
  </si>
  <si>
    <t>Total Controls</t>
  </si>
  <si>
    <t>Supplier risk indicator</t>
  </si>
  <si>
    <t>Implemented Controls</t>
  </si>
  <si>
    <t>No</t>
  </si>
  <si>
    <t>Supplier name</t>
  </si>
  <si>
    <t>Description of supplier service (actual or planned)</t>
  </si>
  <si>
    <t>Supplier contact name</t>
  </si>
  <si>
    <t>Supplier contact email</t>
  </si>
  <si>
    <t>Supplier contact telephone</t>
  </si>
  <si>
    <t>Step 1: Complete supplier details</t>
  </si>
  <si>
    <t xml:space="preserve">Step 2: Provide information about the product or service which you intend to supply </t>
  </si>
  <si>
    <t>To update the assessment use Data &gt; Refresh All</t>
  </si>
  <si>
    <t>Which of the following (select all which apply) describe how ICT systems will be used to deliver the product or service?</t>
  </si>
  <si>
    <t>What is the nature of the product or service you intend to supply (select all which apply)?</t>
  </si>
  <si>
    <t>Application Development</t>
  </si>
  <si>
    <t>Application Development (blue questions)</t>
  </si>
  <si>
    <t>Baseline Security (green questions)</t>
  </si>
  <si>
    <t>Management of Information Security</t>
  </si>
  <si>
    <t>Management of Information Security (orange questions)</t>
  </si>
  <si>
    <t>TPR.01 Does your organisation operate a recognised/demonstrable Information Security management system that is supported by senior management and monitored for effectiveness, e.g. ISO 27001?</t>
  </si>
  <si>
    <t>TPR.02 Has your organisation identified and assigned specific roles and responsibilities for Information Security and does a specific point of contact for Information Security exist?</t>
  </si>
  <si>
    <t>TPR.03 Has your organisation defined Information Security policies, supported by topic specific procedures, standards and guidance, which are approved by management, communicated to all employees and relevant 3rd parties/subcontractors and are reviewed at least annually?</t>
  </si>
  <si>
    <t>TPR.04 Does your organisation operate a formal Information Security risk assessment process which establishes criteria for analysis, risk treatment, and identifies risk owners and assets?</t>
  </si>
  <si>
    <t>TPR.05 Does your organisation undertake background screening and/or vetting of staff with access to University information?</t>
  </si>
  <si>
    <t xml:space="preserve">TPR.06 Does your organisation arrange and annually repeat compulsory Information Security awareness training to ensure staff fully understand their Information Security responsibilities?
</t>
  </si>
  <si>
    <t>TPR.07 Does your organisation maintain and operate a disciplinary policy that defines breaches of security and the possible consequences of misconduct?</t>
  </si>
  <si>
    <t>TPA.01 Does your organisation operate and maintain a formal systems development lifecycle that incorporates secure engineering principles?</t>
  </si>
  <si>
    <t>TPA.02 Are your organisation's application developers trained in secure coding techniques, including how to avoid common coding vulnerabilities, and understanding how sensitive data is handled in memory?</t>
  </si>
  <si>
    <t>TPA.03 Does your organisation use secure coding guidelines to provide appropriate protection against common vulnerabilities, for example, the OWASP Guide, SANS CWE Top 25 or CERT Secure Coding?</t>
  </si>
  <si>
    <t>TPA.04 Does your organisation ensure that applications are developed in a secure development environment including people, processes and technology associated with system development?</t>
  </si>
  <si>
    <t>TPA.05 Does your organisation ensure that contractual arrangements are in place to enforce supervision and monitoring of any outsourced software development?</t>
  </si>
  <si>
    <t>TPA.06 Does your organisation ensure that parameterised SQL queries are used to protect against SQL injection attacks?</t>
  </si>
  <si>
    <t>TPA.07 Does your organisation ensure that all user input is validated for all user input fields?</t>
  </si>
  <si>
    <t>TPA.08 Does your organisation operate a process to regularly review code and applications in order to identify security vulnerabilities?</t>
  </si>
  <si>
    <t>TPA.09 Does your organisation ensure that changes to code and applications are tested for security impact prior to release?</t>
  </si>
  <si>
    <t>TPR.10 Does your organisation have documented procedures for the creation and deletion of privileged and user accounts?</t>
  </si>
  <si>
    <t>TPR.16 Does your organisation carry out regular independent Information Security reviews on its organisation and infrastructure?</t>
  </si>
  <si>
    <t>TPR.20 Does your organisation offer transparency on governmental intervention or viewing rights, or any legally definable third-party rights to view information?</t>
  </si>
  <si>
    <t>TPR.22 Does your organisation restrict physical access to secure areas containing servers and other critical infrastructure?</t>
  </si>
  <si>
    <t>TPR.23 Does your organisation ensure access to secure areas is monitored and recorded, e.g. using CCTV?</t>
  </si>
  <si>
    <t>TPR.24 Does your organisation implement protection against physical and environmental threats, e.g. fire, water, dust?</t>
  </si>
  <si>
    <t>TPR.25 Does your organisation ensure that utilities servicing secure areas, e.g. electricity, water or ventilation, are protected against failure and disruption?</t>
  </si>
  <si>
    <t>TPR.26 Does your organisation ensure that manned reception areas, or other means to control physical access to offices and buildings, are in place and that access is restricted to authorised personnel only?</t>
  </si>
  <si>
    <t>TPR.27 Does your organisation ensure that the date and time of entry and departure of visitors is recorded and that visitors are supervised at all times?</t>
  </si>
  <si>
    <t>TPR.28 Does your organisation ensure that appropriate intruder detection systems are installed?</t>
  </si>
  <si>
    <t>ACC.01 Does your organisation restrict access to all systems to authorised users and admins for appropriate and authorised activities only, in accordance with business requirements?</t>
  </si>
  <si>
    <t>ACC.02 Does your organisation set access control systems to 'deny-all' access by default and only allow access that is specifically authorised?</t>
  </si>
  <si>
    <t>ACC.03 Does your organisation authenticate access via secure authentication protocols?</t>
  </si>
  <si>
    <t>ACC.04 Does your organisation ensure that sessions are terminated after a defined period of inactivity?</t>
  </si>
  <si>
    <t>ACC.05 Does your organisation use individual accounts with unique identifiers for the identification of all users, including administrators?</t>
  </si>
  <si>
    <t>ACC.06 Does your organisation disable or delete default vendor, anonymous and guest accounts?</t>
  </si>
  <si>
    <t>ACC.07 Does your organisation change all default passwords, including administrator or root passwords, and ensure new passwords meet minimum requirements?</t>
  </si>
  <si>
    <t>ACC.08 Does your organisation configure system settings to enforce the change or creation of passwords at the first log-on?</t>
  </si>
  <si>
    <t>ACC.09 Does your organisation use passwords which are at least 12 characters long OR have at least equivalent strength and complexity?</t>
  </si>
  <si>
    <t>ACC.10 Does your organisation document users with authorised system administrator privileges?</t>
  </si>
  <si>
    <t>ACC.11 Does your organisation manage all access via security groups or roles to ensure alignment between their access rights and their job functions?</t>
  </si>
  <si>
    <t>ACC.12 Does your organisation assign the least privileges necessary to all accounts?</t>
  </si>
  <si>
    <t>ACC.14 Does your organisation restrict access to administrative interfaces to specific IP addresses?</t>
  </si>
  <si>
    <t>ACC.15 Does your organisation use strong encryption for remote access connections?</t>
  </si>
  <si>
    <t>ACC.16 Does your organisation use two-factor authentication for remote administrative access established over insecure network links, e.g. the Internet?</t>
  </si>
  <si>
    <t>ACC.17 Does your organisation only allow inbound traffic from the Internet to specific IP addresses and authorised publically available services, protocols and ports?</t>
  </si>
  <si>
    <t>ACC.18 Does your organisation remove any unnecessary shares and apply share permissions on servers based on least privileges? This includes: 
• Authentication files;
• Log files;
• Backup files;
• Disaster recovery files.</t>
  </si>
  <si>
    <t>ACC.19 Does your organisation segregate any untrusted services, users or systems from trusted or internal networks?</t>
  </si>
  <si>
    <t>ACQ.01 Does your organisation segregate primary server functions from each other, such as by running on separate physical or virtual hosts. For example, database servers and DNS are hosted on different systems?</t>
  </si>
  <si>
    <t>ACQ.02 Does your organisation develop and use configuration standards consistent with industry-accepted hardening standards?</t>
  </si>
  <si>
    <t>ACQ.03 Does your organisation only enable necessary services protocols, daemons, etc?</t>
  </si>
  <si>
    <t>ACQ.06 Does your organisation implement additional security features, such as SSH, TLS or IPSec, for any protocols, services, daemons etc. that are considered to be insecure, e.g. Telnet, NetBIOS, file sharing, FTP?</t>
  </si>
  <si>
    <t>ACQ.07 Does your organisation run all services with the least privilege necessary to carry out their tasks?</t>
  </si>
  <si>
    <t>ACQ.08 Does your organisation use separate development/test environments from production environments?</t>
  </si>
  <si>
    <t>ACQ.09 Does your organisation ensure that no live data, especially personal data, is used in test/development environments?</t>
  </si>
  <si>
    <t>ACQ.10 Does your organisation remove development/test data before production systems become active?</t>
  </si>
  <si>
    <t>ACQ.11 Does your organisation ensure that systems and applications are only deployed into production and public facing networks after final approval by the Service Owner or nominated delegate has been obtained?</t>
  </si>
  <si>
    <t>CHM.01 Does your organisation implement and document formal change control procedures?</t>
  </si>
  <si>
    <t>CHM.02 Does your organisation nominate a responsible person to coordinate change, incident, and risk management activities?</t>
  </si>
  <si>
    <t>CHM.03 Does your organisation review and test changes to ensure that there is no adverse impact on operation or security before being implemented on a production system?</t>
  </si>
  <si>
    <t>CHM.04 Does your organisation ensure that all changes are approved by an appropriate service owner or nominated delegate?</t>
  </si>
  <si>
    <t>INC.02 Will your organisation maintain a dedicated point of contact to liaise with the University Information Security Team in order to deal with security incidents and vulnerabilities?</t>
  </si>
  <si>
    <t>INC.03 Does your organisation investigate and mitigate the root-cause of incidents before taking systems back online following an incident?</t>
  </si>
  <si>
    <t>INC.04 Does your organisation isolate information systems which are known to be compromised from the network?</t>
  </si>
  <si>
    <t>LOG.03 Does your organisation maintain an accurate and authenticated time source such as Network Time Protocol (NTP)?</t>
  </si>
  <si>
    <t>LOG.04 Does your organisation keep audit logs recording user activities, exceptions/errors and security events for at least 90 days?</t>
  </si>
  <si>
    <t>LOG.05 Does your organisation record and keep system administrator and system operator logs for at least 90 days?</t>
  </si>
  <si>
    <t>LOG.06 Does your organisation store log files on a separate server or media, e.g. syslog host?</t>
  </si>
  <si>
    <t>LOG.07 Does your organisation review log files regularly to ensure that logging information is appropriate in terms of integrity and availability?</t>
  </si>
  <si>
    <t>LOG.08 Does your organisation perform capacity planning and monitoring to ensure the adequacy of processing and storage capabilities?</t>
  </si>
  <si>
    <t>LOG.09 Does your organisation monitor security breaches, such as malware, IPS alerts, etc., based on policies which allow for alerting of critical events to security administrators?</t>
  </si>
  <si>
    <t>LOG.10 Does your organisation configure audit logging to record the following events?
• Privileged actions;
• Access to sensitive resources, e.g. a particular file/folder (success and failure);
• Security events, including:
 o Successful and failed login attempts;
 o Clearing of audit logs;
 o Account management events, including changes to membership of privileged/administrative user groups;
 o System start up and shutdown;
 o System time changes;
 o System backup or restoration;
 o Changes to audit policy settings.</t>
  </si>
  <si>
    <t>LOG.11 Does your organisation capture and record event time and date in all audit events?</t>
  </si>
  <si>
    <t>LOG.12 Does your organisation secure and preserve the integrity of audit logs?</t>
  </si>
  <si>
    <t>NTK.01 Does your organisation assign static IP addresses to servers, except where dynamic DNS technologies are employed for load balancing?</t>
  </si>
  <si>
    <t>NTK.03 Does your organisation encrypt all non-console administrative access using strong cryptography?</t>
  </si>
  <si>
    <t>NTK.04 Does your organisation take all steps required to harden the TCP/IP stack and protect servers against denial of service attacks, including disabling ICMP redirects, SYN attack protection and disabling IP source routing?</t>
  </si>
  <si>
    <t>NTK.05 Does your organisation protect data in transit, including all authentication data, using strong encryption?</t>
  </si>
  <si>
    <t>OPS.01 Does your organisation dispose of data or backup files when they are no longer required?</t>
  </si>
  <si>
    <t>OPS.02 Does your organisation wipe hard drives securely prior to the disposal or re-use of server hardware?</t>
  </si>
  <si>
    <t>OPS.03 Does your organisation have plans to restore critical services and systems within an acceptable time period following a compromise or loss of availability?</t>
  </si>
  <si>
    <t>OPS.05 Does your organisation test restores of server backups regularly to ensure that data and operating systems can be recovered when required?</t>
  </si>
  <si>
    <t>OPS.06 Does your organisation secure backups to the same degree as data present on production services to preserve backup confidentiality and integrity?</t>
  </si>
  <si>
    <t>OPS.09 Does your organisation protect system documentation from unauthorised access?</t>
  </si>
  <si>
    <t>OPS.10 Does your organisation review and update procedures annually and after any significant changes?</t>
  </si>
  <si>
    <t>OPS.11 Does your organisation accompany servers by server build and configuration documentation that is accurate and up to date to facilitate rebuilds?</t>
  </si>
  <si>
    <t>OPS.13 Does your organisation use SSL certificates from a reputable source?</t>
  </si>
  <si>
    <t>VUL.01 Does your organisation run antivirus software on all systems commonly affected by malware?</t>
  </si>
  <si>
    <t>VUL.02 Does your organisation keep antivirus software up-to-date and configured to perform periodic scans?</t>
  </si>
  <si>
    <t>VUL.03 Does your organisation configure antivirus software to detect and remove all known types of malware, e.g. rootkits, PUAs etc.?</t>
  </si>
  <si>
    <t>VUL.04 Does your organisation establish a process to identify security vulnerabilities for all systems?</t>
  </si>
  <si>
    <t>VUL.05 Does your organisation include the review of external security alerting services and vendor security vulnerability bulletins in patch management procedures?</t>
  </si>
  <si>
    <t>VUL.06 Does your organisation assign an appropriate and system and data-specific risk ranking, e.g. 'high', 'medium', 'low', to newly discovered vulnerabilities?</t>
  </si>
  <si>
    <t>VUL.07 Does your organisation apply security updates on a prioritised basis and apply patches within one month of public release?</t>
  </si>
  <si>
    <t>VUL.08 Does your organisation apply critical security updates or implement appropriate workarounds within 5 working days?</t>
  </si>
  <si>
    <t>TPR.14 Will your organisation specify all geographical locations where University data is stored or processed?</t>
  </si>
  <si>
    <t>INC.05 Has your organisation established and documented local incident response procedures, and ensured they are communicated to all relevant personnel and tested periodically?</t>
  </si>
  <si>
    <t>LOG.01 Does your organisation restrict remote monitoring and management services, such as SNMP, NTP, or Syslog, with appropriate security hardening?</t>
  </si>
  <si>
    <t>OPS.04 Has your organisation taken appropriate measures to support the implementation of a recovery plan, including the following?
• Maintaining standard build instructions or build images to allow timely system restoration;
• Retaining secured off-site copies of custom software relied upon by the server;
• Retaining secured backups of critical data.</t>
  </si>
  <si>
    <t>OPS.07 Has your organisation documented and distributed operating procedures for critical systems as required?</t>
  </si>
  <si>
    <t>OPS.08 Has your organisation documented IT infrastructure and network connectivity and does it keep the documentation up to date?</t>
  </si>
  <si>
    <t>OPS.12 Has your organisation set up secure key management processes for the exchange and storage of cryptographic keys?</t>
  </si>
  <si>
    <t>ACC.13 Does your organisation regularly review all users' accounts and privileges and remove accounts and privileges that are no longer required?</t>
  </si>
  <si>
    <t>TPA.10 Does your organisation ensure that newly discovered vulnerabilities in applications are assigned an appropriate risk ranking and that security patches are released within a defined period of time?</t>
  </si>
  <si>
    <t>Which of the following (select all which apply) describe who will deploy and operate the product or service? Note that this only includes personnel with access to University systems and/or data and not “hands off” consultation or technical support</t>
  </si>
  <si>
    <t>Physical and Environmental</t>
  </si>
  <si>
    <t>ACQ.12 Ensure operating systems and core applications are under security support from the vendor or distribution.</t>
  </si>
  <si>
    <t>ACQ.12</t>
  </si>
  <si>
    <t>Does your organisation hold a valid ISO/IEC 27001 certification?</t>
  </si>
  <si>
    <t>Is your product or service wholly covered under the scope of your certification?</t>
  </si>
  <si>
    <t>Will you provide copies of your certificate and your Statement of Applicability?</t>
  </si>
  <si>
    <t>Internal Technical Control Environment</t>
  </si>
  <si>
    <t>Third Party Security Assessment</t>
  </si>
  <si>
    <t>Step 4: Complete the assessment as follows</t>
  </si>
  <si>
    <t>Subcontractors worksheet</t>
  </si>
  <si>
    <r>
      <t xml:space="preserve">Will you use any subcontractors in the implementation or delivery of the service, including </t>
    </r>
    <r>
      <rPr>
        <b/>
        <sz val="11"/>
        <color theme="1"/>
        <rFont val="Calibri"/>
        <family val="2"/>
        <scheme val="minor"/>
      </rPr>
      <t>integration partners</t>
    </r>
    <r>
      <rPr>
        <sz val="11"/>
        <color theme="1"/>
        <rFont val="Calibri"/>
        <family val="2"/>
        <scheme val="minor"/>
      </rPr>
      <t xml:space="preserve">, </t>
    </r>
    <r>
      <rPr>
        <b/>
        <sz val="11"/>
        <color theme="1"/>
        <rFont val="Calibri"/>
        <family val="2"/>
        <scheme val="minor"/>
      </rPr>
      <t>technology providers</t>
    </r>
    <r>
      <rPr>
        <sz val="11"/>
        <color theme="1"/>
        <rFont val="Calibri"/>
        <family val="2"/>
        <scheme val="minor"/>
      </rPr>
      <t xml:space="preserve">, </t>
    </r>
    <r>
      <rPr>
        <b/>
        <sz val="11"/>
        <color theme="1"/>
        <rFont val="Calibri"/>
        <family val="2"/>
        <scheme val="minor"/>
      </rPr>
      <t>hosting companies</t>
    </r>
    <r>
      <rPr>
        <sz val="11"/>
        <color theme="1"/>
        <rFont val="Calibri"/>
        <family val="2"/>
        <scheme val="minor"/>
      </rPr>
      <t xml:space="preserve"> or </t>
    </r>
    <r>
      <rPr>
        <b/>
        <sz val="11"/>
        <color theme="1"/>
        <rFont val="Calibri"/>
        <family val="2"/>
        <scheme val="minor"/>
      </rPr>
      <t>cloud services</t>
    </r>
    <r>
      <rPr>
        <sz val="11"/>
        <color theme="1"/>
        <rFont val="Calibri"/>
        <family val="2"/>
        <scheme val="minor"/>
      </rPr>
      <t>?</t>
    </r>
  </si>
  <si>
    <t>Name of subcontractor</t>
  </si>
  <si>
    <t>Nature of service provided</t>
  </si>
  <si>
    <t>Relevant certifications held by subcontractor, e.g. ISO/IEC 27001, PCI-DSS</t>
  </si>
  <si>
    <t>Geographical location of service provided</t>
  </si>
  <si>
    <t>Step 3: Confirm whether you will use any subcontractors for implementation or delivery</t>
  </si>
  <si>
    <t>Compliance requirements e.g. PCI DSS, DPA</t>
  </si>
  <si>
    <t>Select</t>
  </si>
  <si>
    <t>Reviewer</t>
  </si>
  <si>
    <t>TPSA started</t>
  </si>
  <si>
    <t>TPSA completed</t>
  </si>
  <si>
    <t>IST assessment</t>
  </si>
  <si>
    <t>5.0 (January 2018)</t>
  </si>
  <si>
    <t>LOG.02 Does your organisation implement systems and/or processes to detect unauthorised access, modifications or malicious behaviour?</t>
  </si>
  <si>
    <t>NTK.02 Does your organisation use trusted authoritative sources for DNS?</t>
  </si>
  <si>
    <t>NTK.06 Does your organisation disable all weak SSL ciphers and protocols on servers?</t>
  </si>
  <si>
    <t>VUL.09 Does your organisation perform quarterly vulnerability assessments against all public facing systems?</t>
  </si>
  <si>
    <t>VUL.10</t>
  </si>
  <si>
    <t>VUL.10 Does your organisation carry out annual penetration testing against critical systems?</t>
  </si>
  <si>
    <t>Supplier contract includes Brasenose College Information Security Schedule?</t>
  </si>
  <si>
    <t>Brasenose College service owner name</t>
  </si>
  <si>
    <t>Brasenose College service owner email</t>
  </si>
  <si>
    <t>Brasenose College service owner telephone</t>
  </si>
  <si>
    <t>Brasenose Information Security Team Use Only</t>
  </si>
  <si>
    <t>Will the subcontractor store, process or transmit Brasenose College data?</t>
  </si>
  <si>
    <t>Sum</t>
  </si>
  <si>
    <t>Average</t>
  </si>
  <si>
    <t>Running Total</t>
  </si>
  <si>
    <t>Count</t>
  </si>
  <si>
    <t xml:space="preserve">Anticipated volume of data or number of Brasenose related records you have access/process/store </t>
  </si>
  <si>
    <t>If your company/service stores Brasenose College data, where is it stored stored?</t>
  </si>
  <si>
    <t>Security, Segregation and Retention of Brasenose College Data</t>
  </si>
  <si>
    <t>TPR.08 Will your organisation restrict access to Brasenose College data to those employees necessary to perform the agreed services?</t>
  </si>
  <si>
    <t>TPR.09 Will your organisation ensure that Brasenose College data and systems are separated from other third-party/cloud users/data/systems to prevent unauthorised access?</t>
  </si>
  <si>
    <t>TPR.11 Will your organisation ensure that Brasenose College data is returned in an agreed format and then deleted upon planned or unplanned termination of agreements?</t>
  </si>
  <si>
    <t>TPR.12 Will your organisation provide details of all subcontractors or suppliers involved in the delivery of the service and inform Brasenose College of any changes to subcontractors or suppliers?</t>
  </si>
  <si>
    <t>TPR.13 Will your organisation take necessary measures to protect Brasenose College data processed by subcontractors or suppliers, e.g. supplier assurance framework, including:
- supplier agreements to ensure compliance with University security requirements;
- TPSA;
- supplier chain security reviews;
- security schedule agreed with suppliers;
- supplier security audits performed.</t>
  </si>
  <si>
    <t>TPR.15 Will your organisation grantBrasenose College the right to audit your security controls and environment?</t>
  </si>
  <si>
    <t>TPR.17 Will your organisation make audit reports available to Brasenose College?</t>
  </si>
  <si>
    <t>TPR.18 Will your organisation provide information on how other customers could impact Brasenose College data?</t>
  </si>
  <si>
    <t>TPR.19 Will your organisation ensure that Brasenose College information is sanitised/deleted securely when no longer required?</t>
  </si>
  <si>
    <t>TPR.21 Does your organisation define security perimeters to protect areas which will process Brasenose College information?</t>
  </si>
  <si>
    <t>INC.01 Will your organisation report security incidents relating to Brasenose College data to data.protection@bnc.ox.ac.uk within 4 working hours of discovery?</t>
  </si>
  <si>
    <t>Public / Personal / Special Category /Confidential</t>
  </si>
  <si>
    <t>Which Classes of Brasenose College Data does your company/service store/rpocess? See Guidance Notes for definitions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</si>
</sst>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sz val="12"/>
      <color theme="1"/>
      <name val="Calibri"/>
      <family val="2"/>
      <scheme val="minor"/>
    </font>
    <font>
      <sz val="11"/>
      <name val="Calibri"/>
      <family val="2"/>
      <scheme val="minor"/>
    </font>
    <font>
      <sz val="12"/>
      <color theme="1"/>
      <name val="Arial"/>
      <family val="2"/>
    </font>
    <font>
      <u/>
      <sz val="11"/>
      <color theme="11"/>
      <name val="Calibri"/>
      <family val="2"/>
      <scheme val="minor"/>
    </font>
    <font>
      <b/>
      <sz val="11"/>
      <color theme="0"/>
      <name val="Calibri"/>
      <family val="2"/>
      <scheme val="minor"/>
    </font>
    <font>
      <sz val="11"/>
      <color theme="0"/>
      <name val="Calibri"/>
      <family val="2"/>
      <scheme val="minor"/>
    </font>
    <font>
      <sz val="8"/>
      <color rgb="FF000000"/>
      <name val="Segoe UI"/>
      <family val="2"/>
    </font>
    <font>
      <b/>
      <sz val="11"/>
      <color theme="1"/>
      <name val="Calibri"/>
      <family val="2"/>
      <scheme val="minor"/>
    </font>
    <font>
      <b/>
      <sz val="14"/>
      <color theme="1"/>
      <name val="Calibri"/>
      <family val="2"/>
      <scheme val="minor"/>
    </font>
    <font>
      <sz val="11"/>
      <color theme="1"/>
      <name val="Calibri"/>
      <family val="2"/>
      <scheme val="minor"/>
    </font>
    <font>
      <b/>
      <sz val="11"/>
      <name val="Calibri"/>
      <family val="2"/>
      <scheme val="minor"/>
    </font>
    <font>
      <b/>
      <sz val="14"/>
      <color theme="0"/>
      <name val="Calibri"/>
      <family val="2"/>
      <scheme val="minor"/>
    </font>
  </fonts>
  <fills count="22">
    <fill>
      <patternFill patternType="none"/>
    </fill>
    <fill>
      <patternFill patternType="gray125"/>
    </fill>
    <fill>
      <patternFill patternType="solid">
        <fgColor theme="4" tint="0.79998168889431442"/>
        <bgColor theme="4" tint="0.79998168889431442"/>
      </patternFill>
    </fill>
    <fill>
      <patternFill patternType="solid">
        <fgColor theme="4"/>
        <bgColor theme="4"/>
      </patternFill>
    </fill>
    <fill>
      <patternFill patternType="solid">
        <fgColor theme="4" tint="0.59999389629810485"/>
        <bgColor theme="4" tint="0.59999389629810485"/>
      </patternFill>
    </fill>
    <fill>
      <patternFill patternType="solid">
        <fgColor theme="4"/>
      </patternFill>
    </fill>
    <fill>
      <patternFill patternType="solid">
        <fgColor theme="0"/>
        <bgColor indexed="64"/>
      </patternFill>
    </fill>
    <fill>
      <patternFill patternType="solid">
        <fgColor theme="0"/>
        <bgColor theme="4" tint="0.79998168889431442"/>
      </patternFill>
    </fill>
    <fill>
      <patternFill patternType="solid">
        <fgColor theme="0" tint="-4.9989318521683403E-2"/>
        <bgColor indexed="64"/>
      </patternFill>
    </fill>
    <fill>
      <patternFill patternType="solid">
        <fgColor theme="9" tint="0.59999389629810485"/>
        <bgColor theme="9" tint="0.59999389629810485"/>
      </patternFill>
    </fill>
    <fill>
      <patternFill patternType="solid">
        <fgColor theme="9" tint="0.79998168889431442"/>
        <bgColor theme="9" tint="0.79998168889431442"/>
      </patternFill>
    </fill>
    <fill>
      <patternFill patternType="solid">
        <fgColor theme="4" tint="0.59999389629810485"/>
        <bgColor indexed="64"/>
      </patternFill>
    </fill>
    <fill>
      <patternFill patternType="solid">
        <fgColor theme="9" tint="0.59999389629810485"/>
        <bgColor indexed="64"/>
      </patternFill>
    </fill>
    <fill>
      <patternFill patternType="solid">
        <fgColor theme="5"/>
        <bgColor theme="5"/>
      </patternFill>
    </fill>
    <fill>
      <patternFill patternType="solid">
        <fgColor theme="5" tint="0.59999389629810485"/>
        <bgColor theme="5" tint="0.59999389629810485"/>
      </patternFill>
    </fill>
    <fill>
      <patternFill patternType="solid">
        <fgColor theme="5" tint="0.79998168889431442"/>
        <bgColor theme="5" tint="0.79998168889431442"/>
      </patternFill>
    </fill>
    <fill>
      <patternFill patternType="solid">
        <fgColor theme="9"/>
        <bgColor theme="9"/>
      </patternFill>
    </fill>
    <fill>
      <patternFill patternType="solid">
        <fgColor theme="6"/>
        <bgColor theme="4"/>
      </patternFill>
    </fill>
    <fill>
      <patternFill patternType="solid">
        <fgColor theme="5" tint="0.59999389629810485"/>
        <bgColor indexed="64"/>
      </patternFill>
    </fill>
    <fill>
      <patternFill patternType="solid">
        <fgColor theme="1"/>
        <bgColor theme="6"/>
      </patternFill>
    </fill>
    <fill>
      <patternFill patternType="solid">
        <fgColor theme="7" tint="0.59999389629810485"/>
        <bgColor indexed="64"/>
      </patternFill>
    </fill>
    <fill>
      <patternFill patternType="solid">
        <fgColor theme="9" tint="0.59999389629810485"/>
        <bgColor theme="9" tint="0.79998168889431442"/>
      </patternFill>
    </fill>
  </fills>
  <borders count="23">
    <border>
      <left/>
      <right/>
      <top/>
      <bottom/>
      <diagonal/>
    </border>
    <border>
      <left style="thin">
        <color theme="0"/>
      </left>
      <right/>
      <top style="thin">
        <color theme="0"/>
      </top>
      <bottom/>
      <diagonal/>
    </border>
    <border>
      <left style="thin">
        <color theme="0"/>
      </left>
      <right/>
      <top/>
      <bottom/>
      <diagonal/>
    </border>
    <border>
      <left/>
      <right/>
      <top style="thin">
        <color theme="0"/>
      </top>
      <bottom/>
      <diagonal/>
    </border>
    <border>
      <left style="thin">
        <color theme="0"/>
      </left>
      <right/>
      <top style="thick">
        <color theme="0"/>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theme="0"/>
      </left>
      <right style="thin">
        <color theme="0"/>
      </right>
      <top style="thin">
        <color theme="0"/>
      </top>
      <bottom style="thin">
        <color theme="0"/>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auto="1"/>
      </left>
      <right/>
      <top style="thin">
        <color auto="1"/>
      </top>
      <bottom/>
      <diagonal/>
    </border>
    <border>
      <left/>
      <right style="thin">
        <color auto="1"/>
      </right>
      <top/>
      <bottom style="thin">
        <color auto="1"/>
      </bottom>
      <diagonal/>
    </border>
    <border>
      <left/>
      <right style="thin">
        <color auto="1"/>
      </right>
      <top/>
      <bottom/>
      <diagonal/>
    </border>
    <border>
      <left/>
      <right/>
      <top style="thin">
        <color auto="1"/>
      </top>
      <bottom style="thin">
        <color auto="1"/>
      </bottom>
      <diagonal/>
    </border>
    <border>
      <left/>
      <right style="thin">
        <color theme="0"/>
      </right>
      <top/>
      <bottom style="thick">
        <color theme="0"/>
      </bottom>
      <diagonal/>
    </border>
    <border>
      <left/>
      <right/>
      <top style="thin">
        <color auto="1"/>
      </top>
      <bottom/>
      <diagonal/>
    </border>
    <border>
      <left/>
      <right style="thin">
        <color auto="1"/>
      </right>
      <top style="thin">
        <color auto="1"/>
      </top>
      <bottom/>
      <diagonal/>
    </border>
  </borders>
  <cellStyleXfs count="8">
    <xf numFmtId="0" fontId="0" fillId="0" borderId="0"/>
    <xf numFmtId="0" fontId="1" fillId="0" borderId="0"/>
    <xf numFmtId="0" fontId="3" fillId="0" borderId="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6" fillId="5" borderId="0" applyNumberFormat="0" applyBorder="0" applyAlignment="0" applyProtection="0"/>
  </cellStyleXfs>
  <cellXfs count="124">
    <xf numFmtId="0" fontId="0" fillId="0" borderId="0" xfId="0"/>
    <xf numFmtId="0" fontId="8" fillId="7" borderId="0" xfId="0" applyNumberFormat="1" applyFont="1" applyFill="1" applyBorder="1"/>
    <xf numFmtId="0" fontId="8" fillId="8" borderId="5" xfId="0" applyFont="1" applyFill="1" applyBorder="1" applyAlignment="1" applyProtection="1">
      <alignment vertical="top" wrapText="1"/>
    </xf>
    <xf numFmtId="0" fontId="8" fillId="8" borderId="16" xfId="0" applyFont="1" applyFill="1" applyBorder="1" applyAlignment="1" applyProtection="1">
      <alignment horizontal="left" vertical="center" wrapText="1"/>
    </xf>
    <xf numFmtId="0" fontId="8" fillId="8" borderId="9" xfId="0" applyFont="1" applyFill="1" applyBorder="1" applyAlignment="1" applyProtection="1">
      <alignment vertical="top" wrapText="1"/>
    </xf>
    <xf numFmtId="0" fontId="8" fillId="8" borderId="10" xfId="0" applyFont="1" applyFill="1" applyBorder="1" applyAlignment="1" applyProtection="1">
      <alignment vertical="top" wrapText="1"/>
    </xf>
    <xf numFmtId="0" fontId="0" fillId="8" borderId="5" xfId="0" applyFont="1" applyFill="1" applyBorder="1" applyAlignment="1" applyProtection="1">
      <alignment wrapText="1"/>
      <protection locked="0"/>
    </xf>
    <xf numFmtId="0" fontId="0" fillId="8" borderId="6" xfId="0" applyFont="1" applyFill="1" applyBorder="1" applyAlignment="1" applyProtection="1">
      <alignment wrapText="1"/>
      <protection locked="0"/>
    </xf>
    <xf numFmtId="0" fontId="0" fillId="8" borderId="8" xfId="0" applyFont="1" applyFill="1" applyBorder="1" applyAlignment="1" applyProtection="1">
      <alignment horizontal="left" vertical="center" wrapText="1"/>
      <protection locked="0"/>
    </xf>
    <xf numFmtId="0" fontId="0" fillId="8" borderId="18" xfId="0" applyFont="1" applyFill="1" applyBorder="1" applyAlignment="1" applyProtection="1">
      <alignment horizontal="left" vertical="center" wrapText="1"/>
      <protection locked="0"/>
    </xf>
    <xf numFmtId="0" fontId="0" fillId="8" borderId="17" xfId="0" applyFont="1" applyFill="1" applyBorder="1" applyAlignment="1" applyProtection="1">
      <alignment horizontal="left" vertical="center" wrapText="1"/>
      <protection locked="0"/>
    </xf>
    <xf numFmtId="0" fontId="0" fillId="6" borderId="0" xfId="0" applyFont="1" applyFill="1"/>
    <xf numFmtId="0" fontId="0" fillId="8" borderId="5" xfId="0" applyFont="1" applyFill="1" applyBorder="1" applyAlignment="1">
      <alignment horizontal="left"/>
    </xf>
    <xf numFmtId="0" fontId="0" fillId="6" borderId="5" xfId="0" applyNumberFormat="1" applyFont="1" applyFill="1" applyBorder="1"/>
    <xf numFmtId="0" fontId="0" fillId="6" borderId="5" xfId="0" applyFont="1" applyFill="1" applyBorder="1"/>
    <xf numFmtId="10" fontId="0" fillId="6" borderId="5" xfId="0" applyNumberFormat="1" applyFont="1" applyFill="1" applyBorder="1"/>
    <xf numFmtId="0" fontId="0" fillId="6" borderId="0" xfId="0" applyFont="1" applyFill="1" applyAlignment="1">
      <alignment horizontal="left"/>
    </xf>
    <xf numFmtId="0" fontId="0" fillId="6" borderId="0" xfId="0" applyNumberFormat="1" applyFont="1" applyFill="1"/>
    <xf numFmtId="0" fontId="5" fillId="5" borderId="5" xfId="7" applyFont="1" applyBorder="1" applyAlignment="1">
      <alignment horizontal="center" vertical="center" wrapText="1"/>
    </xf>
    <xf numFmtId="0" fontId="0" fillId="0" borderId="0" xfId="0" applyFont="1" applyBorder="1" applyProtection="1"/>
    <xf numFmtId="0" fontId="11" fillId="18" borderId="7" xfId="7" applyFont="1" applyFill="1" applyBorder="1" applyAlignment="1" applyProtection="1">
      <alignment horizontal="left"/>
    </xf>
    <xf numFmtId="0" fontId="8" fillId="11" borderId="5" xfId="0" applyFont="1" applyFill="1" applyBorder="1" applyAlignment="1" applyProtection="1"/>
    <xf numFmtId="0" fontId="8" fillId="12" borderId="5" xfId="0" applyFont="1" applyFill="1" applyBorder="1" applyAlignment="1" applyProtection="1"/>
    <xf numFmtId="0" fontId="0" fillId="0" borderId="0" xfId="0" applyNumberFormat="1" applyFont="1" applyBorder="1" applyProtection="1">
      <protection locked="0"/>
    </xf>
    <xf numFmtId="0" fontId="0" fillId="0" borderId="0" xfId="0" applyFont="1" applyBorder="1" applyProtection="1">
      <protection locked="0"/>
    </xf>
    <xf numFmtId="0" fontId="0" fillId="0" borderId="0" xfId="0" applyNumberFormat="1" applyFont="1" applyBorder="1" applyAlignment="1" applyProtection="1">
      <alignment horizontal="center" vertical="center" wrapText="1"/>
      <protection locked="0"/>
    </xf>
    <xf numFmtId="0" fontId="0" fillId="0" borderId="0" xfId="0" applyNumberFormat="1" applyFont="1" applyBorder="1" applyAlignment="1" applyProtection="1">
      <protection locked="0"/>
    </xf>
    <xf numFmtId="0" fontId="0" fillId="8" borderId="5" xfId="0" applyFont="1" applyFill="1" applyBorder="1" applyAlignment="1" applyProtection="1">
      <alignment horizontal="left" vertical="center" wrapText="1"/>
      <protection locked="0"/>
    </xf>
    <xf numFmtId="0" fontId="0" fillId="0" borderId="0" xfId="0" applyNumberFormat="1" applyFont="1" applyBorder="1" applyAlignment="1" applyProtection="1">
      <alignment wrapText="1"/>
      <protection locked="0"/>
    </xf>
    <xf numFmtId="0" fontId="5" fillId="17" borderId="0" xfId="1" applyNumberFormat="1" applyFont="1" applyFill="1" applyBorder="1" applyAlignment="1" applyProtection="1">
      <alignment horizontal="center" wrapText="1"/>
    </xf>
    <xf numFmtId="0" fontId="5" fillId="17" borderId="2" xfId="1" applyNumberFormat="1" applyFont="1" applyFill="1" applyBorder="1" applyAlignment="1" applyProtection="1">
      <alignment horizontal="center" wrapText="1"/>
    </xf>
    <xf numFmtId="0" fontId="5" fillId="3" borderId="13" xfId="1" applyNumberFormat="1" applyFont="1" applyFill="1" applyBorder="1" applyAlignment="1" applyProtection="1">
      <alignment horizontal="center" wrapText="1"/>
    </xf>
    <xf numFmtId="0" fontId="2" fillId="0" borderId="0" xfId="0" applyFont="1" applyFill="1" applyBorder="1" applyProtection="1"/>
    <xf numFmtId="0" fontId="5" fillId="13" borderId="3" xfId="1" applyNumberFormat="1" applyFont="1" applyFill="1" applyBorder="1" applyAlignment="1" applyProtection="1">
      <alignment vertical="top"/>
    </xf>
    <xf numFmtId="0" fontId="5" fillId="13" borderId="1" xfId="1" applyNumberFormat="1" applyFont="1" applyFill="1" applyBorder="1" applyAlignment="1" applyProtection="1">
      <alignment vertical="top"/>
    </xf>
    <xf numFmtId="0" fontId="5" fillId="13" borderId="1" xfId="1" applyNumberFormat="1" applyFont="1" applyFill="1" applyBorder="1" applyAlignment="1" applyProtection="1">
      <alignment horizontal="left" vertical="top"/>
    </xf>
    <xf numFmtId="0" fontId="5" fillId="13" borderId="1" xfId="1" applyNumberFormat="1" applyFont="1" applyFill="1" applyBorder="1" applyAlignment="1" applyProtection="1">
      <alignment horizontal="center" vertical="center"/>
    </xf>
    <xf numFmtId="0" fontId="5" fillId="13" borderId="13" xfId="1" applyNumberFormat="1" applyFont="1" applyFill="1" applyBorder="1" applyAlignment="1" applyProtection="1">
      <alignment vertical="top"/>
    </xf>
    <xf numFmtId="0" fontId="6" fillId="4" borderId="12" xfId="1" applyNumberFormat="1" applyFont="1" applyFill="1" applyBorder="1" applyAlignment="1" applyProtection="1">
      <alignment vertical="top" wrapText="1"/>
    </xf>
    <xf numFmtId="0" fontId="6" fillId="0" borderId="0" xfId="0" applyFont="1" applyFill="1" applyBorder="1" applyProtection="1"/>
    <xf numFmtId="0" fontId="10" fillId="14" borderId="3" xfId="1" applyNumberFormat="1" applyFont="1" applyFill="1" applyBorder="1" applyAlignment="1" applyProtection="1">
      <alignment vertical="top" wrapText="1"/>
    </xf>
    <xf numFmtId="0" fontId="10" fillId="14" borderId="1" xfId="1" applyNumberFormat="1" applyFont="1" applyFill="1" applyBorder="1" applyAlignment="1" applyProtection="1">
      <alignment vertical="top" wrapText="1"/>
    </xf>
    <xf numFmtId="0" fontId="10" fillId="2" borderId="12" xfId="1" applyNumberFormat="1" applyFont="1" applyFill="1" applyBorder="1" applyAlignment="1" applyProtection="1">
      <alignment vertical="top" wrapText="1"/>
    </xf>
    <xf numFmtId="0" fontId="10" fillId="15" borderId="3" xfId="1" applyNumberFormat="1" applyFont="1" applyFill="1" applyBorder="1" applyAlignment="1" applyProtection="1">
      <alignment vertical="top" wrapText="1"/>
    </xf>
    <xf numFmtId="0" fontId="10" fillId="15" borderId="1" xfId="1" applyNumberFormat="1" applyFont="1" applyFill="1" applyBorder="1" applyAlignment="1" applyProtection="1">
      <alignment vertical="top" wrapText="1"/>
    </xf>
    <xf numFmtId="0" fontId="5" fillId="3" borderId="3" xfId="1" applyNumberFormat="1" applyFont="1" applyFill="1" applyBorder="1" applyAlignment="1" applyProtection="1">
      <alignment vertical="top"/>
    </xf>
    <xf numFmtId="0" fontId="5" fillId="3" borderId="1" xfId="1" applyNumberFormat="1" applyFont="1" applyFill="1" applyBorder="1" applyAlignment="1" applyProtection="1">
      <alignment vertical="top" wrapText="1"/>
    </xf>
    <xf numFmtId="0" fontId="5" fillId="3" borderId="4" xfId="1" applyNumberFormat="1" applyFont="1" applyFill="1" applyBorder="1" applyAlignment="1" applyProtection="1">
      <alignment horizontal="center" wrapText="1"/>
    </xf>
    <xf numFmtId="0" fontId="6" fillId="2" borderId="12" xfId="1" applyNumberFormat="1" applyFont="1" applyFill="1" applyBorder="1" applyAlignment="1" applyProtection="1">
      <alignment vertical="top" wrapText="1"/>
    </xf>
    <xf numFmtId="0" fontId="10" fillId="4" borderId="3" xfId="1" applyNumberFormat="1" applyFont="1" applyFill="1" applyBorder="1" applyAlignment="1" applyProtection="1">
      <alignment vertical="top" wrapText="1"/>
    </xf>
    <xf numFmtId="0" fontId="10" fillId="4" borderId="1" xfId="1" applyNumberFormat="1" applyFont="1" applyFill="1" applyBorder="1" applyAlignment="1" applyProtection="1">
      <alignment vertical="top" wrapText="1"/>
    </xf>
    <xf numFmtId="0" fontId="2" fillId="4" borderId="1" xfId="1" applyNumberFormat="1" applyFont="1" applyFill="1" applyBorder="1" applyAlignment="1" applyProtection="1">
      <alignment horizontal="left" vertical="top" wrapText="1"/>
    </xf>
    <xf numFmtId="0" fontId="10" fillId="2" borderId="3" xfId="1" applyNumberFormat="1" applyFont="1" applyFill="1" applyBorder="1" applyAlignment="1" applyProtection="1">
      <alignment vertical="top" wrapText="1"/>
    </xf>
    <xf numFmtId="0" fontId="10" fillId="2" borderId="1" xfId="1" applyNumberFormat="1" applyFont="1" applyFill="1" applyBorder="1" applyAlignment="1" applyProtection="1">
      <alignment vertical="top" wrapText="1"/>
    </xf>
    <xf numFmtId="0" fontId="10" fillId="2" borderId="1" xfId="1" applyNumberFormat="1" applyFont="1" applyFill="1" applyBorder="1" applyAlignment="1" applyProtection="1">
      <alignment horizontal="left" vertical="top" wrapText="1"/>
    </xf>
    <xf numFmtId="0" fontId="10" fillId="4" borderId="1" xfId="1" applyNumberFormat="1" applyFont="1" applyFill="1" applyBorder="1" applyAlignment="1" applyProtection="1">
      <alignment horizontal="left" vertical="top" wrapText="1"/>
    </xf>
    <xf numFmtId="0" fontId="10" fillId="2" borderId="15" xfId="1" applyNumberFormat="1" applyFont="1" applyFill="1" applyBorder="1" applyAlignment="1" applyProtection="1">
      <alignment vertical="top" wrapText="1"/>
    </xf>
    <xf numFmtId="0" fontId="10" fillId="2" borderId="14" xfId="1" applyNumberFormat="1" applyFont="1" applyFill="1" applyBorder="1" applyAlignment="1" applyProtection="1">
      <alignment vertical="top" wrapText="1"/>
    </xf>
    <xf numFmtId="0" fontId="10" fillId="2" borderId="14" xfId="1" applyNumberFormat="1" applyFont="1" applyFill="1" applyBorder="1" applyAlignment="1" applyProtection="1">
      <alignment horizontal="left" vertical="top" wrapText="1"/>
    </xf>
    <xf numFmtId="0" fontId="5" fillId="16" borderId="0" xfId="1" applyNumberFormat="1" applyFont="1" applyFill="1" applyBorder="1" applyAlignment="1" applyProtection="1">
      <alignment vertical="top"/>
    </xf>
    <xf numFmtId="0" fontId="5" fillId="16" borderId="2" xfId="1" applyNumberFormat="1" applyFont="1" applyFill="1" applyBorder="1" applyAlignment="1" applyProtection="1">
      <alignment vertical="top" wrapText="1"/>
    </xf>
    <xf numFmtId="0" fontId="5" fillId="16" borderId="2" xfId="1" applyNumberFormat="1" applyFont="1" applyFill="1" applyBorder="1" applyAlignment="1" applyProtection="1">
      <alignment horizontal="left" vertical="top" wrapText="1"/>
    </xf>
    <xf numFmtId="0" fontId="10" fillId="9" borderId="3" xfId="1" applyNumberFormat="1" applyFont="1" applyFill="1" applyBorder="1" applyAlignment="1" applyProtection="1">
      <alignment vertical="top" wrapText="1"/>
    </xf>
    <xf numFmtId="0" fontId="10" fillId="9" borderId="1" xfId="1" applyNumberFormat="1" applyFont="1" applyFill="1" applyBorder="1" applyAlignment="1" applyProtection="1">
      <alignment vertical="top" wrapText="1"/>
    </xf>
    <xf numFmtId="0" fontId="10" fillId="10" borderId="3" xfId="1" applyNumberFormat="1" applyFont="1" applyFill="1" applyBorder="1" applyAlignment="1" applyProtection="1">
      <alignment vertical="top" wrapText="1"/>
    </xf>
    <xf numFmtId="0" fontId="10" fillId="10" borderId="1" xfId="1" applyNumberFormat="1" applyFont="1" applyFill="1" applyBorder="1" applyAlignment="1" applyProtection="1">
      <alignment vertical="top" wrapText="1"/>
    </xf>
    <xf numFmtId="0" fontId="2" fillId="0" borderId="0" xfId="0" applyFont="1" applyFill="1" applyBorder="1" applyAlignment="1" applyProtection="1">
      <alignment horizontal="center" vertical="center"/>
    </xf>
    <xf numFmtId="0" fontId="0" fillId="0" borderId="0" xfId="0" applyFill="1" applyBorder="1" applyProtection="1"/>
    <xf numFmtId="0" fontId="11" fillId="14" borderId="1" xfId="1" applyNumberFormat="1" applyFont="1" applyFill="1" applyBorder="1" applyAlignment="1" applyProtection="1">
      <alignment horizontal="center" vertical="center"/>
      <protection locked="0"/>
    </xf>
    <xf numFmtId="0" fontId="10" fillId="14" borderId="13" xfId="1" applyNumberFormat="1" applyFont="1" applyFill="1" applyBorder="1" applyAlignment="1" applyProtection="1">
      <alignment vertical="top" wrapText="1"/>
      <protection locked="0"/>
    </xf>
    <xf numFmtId="0" fontId="11" fillId="15" borderId="1" xfId="1" applyNumberFormat="1" applyFont="1" applyFill="1" applyBorder="1" applyAlignment="1" applyProtection="1">
      <alignment horizontal="center" vertical="center"/>
      <protection locked="0"/>
    </xf>
    <xf numFmtId="0" fontId="10" fillId="15" borderId="13" xfId="1" applyNumberFormat="1" applyFont="1" applyFill="1" applyBorder="1" applyAlignment="1" applyProtection="1">
      <alignment vertical="top" wrapText="1"/>
      <protection locked="0"/>
    </xf>
    <xf numFmtId="0" fontId="5" fillId="3" borderId="1" xfId="1" applyNumberFormat="1" applyFont="1" applyFill="1" applyBorder="1" applyAlignment="1" applyProtection="1">
      <alignment horizontal="center" vertical="center"/>
      <protection locked="0"/>
    </xf>
    <xf numFmtId="0" fontId="5" fillId="3" borderId="13" xfId="1" applyNumberFormat="1" applyFont="1" applyFill="1" applyBorder="1" applyAlignment="1" applyProtection="1">
      <alignment vertical="top" wrapText="1"/>
      <protection locked="0"/>
    </xf>
    <xf numFmtId="0" fontId="11" fillId="4" borderId="1" xfId="1" applyNumberFormat="1" applyFont="1" applyFill="1" applyBorder="1" applyAlignment="1" applyProtection="1">
      <alignment horizontal="center" vertical="center"/>
      <protection locked="0"/>
    </xf>
    <xf numFmtId="0" fontId="10" fillId="4" borderId="13" xfId="1" applyNumberFormat="1" applyFont="1" applyFill="1" applyBorder="1" applyAlignment="1" applyProtection="1">
      <alignment vertical="top" wrapText="1"/>
      <protection locked="0"/>
    </xf>
    <xf numFmtId="0" fontId="11" fillId="2" borderId="1" xfId="1" applyNumberFormat="1" applyFont="1" applyFill="1" applyBorder="1" applyAlignment="1" applyProtection="1">
      <alignment horizontal="center" vertical="center"/>
      <protection locked="0"/>
    </xf>
    <xf numFmtId="0" fontId="10" fillId="2" borderId="13" xfId="1" applyNumberFormat="1" applyFont="1" applyFill="1" applyBorder="1" applyAlignment="1" applyProtection="1">
      <alignment vertical="top" wrapText="1"/>
      <protection locked="0"/>
    </xf>
    <xf numFmtId="0" fontId="11" fillId="2" borderId="14" xfId="1" applyNumberFormat="1" applyFont="1" applyFill="1" applyBorder="1" applyAlignment="1" applyProtection="1">
      <alignment horizontal="center" vertical="center"/>
      <protection locked="0"/>
    </xf>
    <xf numFmtId="0" fontId="10" fillId="2" borderId="11" xfId="1" applyNumberFormat="1" applyFont="1" applyFill="1" applyBorder="1" applyAlignment="1" applyProtection="1">
      <alignment vertical="top" wrapText="1"/>
      <protection locked="0"/>
    </xf>
    <xf numFmtId="0" fontId="5" fillId="16" borderId="2" xfId="1" applyNumberFormat="1" applyFont="1" applyFill="1" applyBorder="1" applyAlignment="1" applyProtection="1">
      <alignment horizontal="center" vertical="center"/>
      <protection locked="0"/>
    </xf>
    <xf numFmtId="0" fontId="5" fillId="16" borderId="2" xfId="1" applyNumberFormat="1" applyFont="1" applyFill="1" applyBorder="1" applyAlignment="1" applyProtection="1">
      <alignment vertical="top" wrapText="1"/>
      <protection locked="0"/>
    </xf>
    <xf numFmtId="0" fontId="11" fillId="9" borderId="1" xfId="1" applyNumberFormat="1" applyFont="1" applyFill="1" applyBorder="1" applyAlignment="1" applyProtection="1">
      <alignment horizontal="center" vertical="center"/>
      <protection locked="0"/>
    </xf>
    <xf numFmtId="0" fontId="10" fillId="9" borderId="13" xfId="1" applyNumberFormat="1" applyFont="1" applyFill="1" applyBorder="1" applyAlignment="1" applyProtection="1">
      <alignment vertical="top" wrapText="1"/>
      <protection locked="0"/>
    </xf>
    <xf numFmtId="0" fontId="11" fillId="10" borderId="1" xfId="1" applyNumberFormat="1" applyFont="1" applyFill="1" applyBorder="1" applyAlignment="1" applyProtection="1">
      <alignment horizontal="center" vertical="center"/>
      <protection locked="0"/>
    </xf>
    <xf numFmtId="0" fontId="10" fillId="10" borderId="13" xfId="1" applyNumberFormat="1" applyFont="1" applyFill="1" applyBorder="1" applyAlignment="1" applyProtection="1">
      <alignment vertical="top" wrapText="1"/>
      <protection locked="0"/>
    </xf>
    <xf numFmtId="0" fontId="10" fillId="9" borderId="1" xfId="1" applyNumberFormat="1" applyFont="1" applyFill="1" applyBorder="1" applyAlignment="1" applyProtection="1">
      <alignment vertical="top" wrapText="1"/>
      <protection locked="0"/>
    </xf>
    <xf numFmtId="0" fontId="10" fillId="10" borderId="1" xfId="1" applyNumberFormat="1" applyFont="1" applyFill="1" applyBorder="1" applyAlignment="1" applyProtection="1">
      <alignment vertical="top" wrapText="1"/>
      <protection locked="0"/>
    </xf>
    <xf numFmtId="0" fontId="0" fillId="14" borderId="13" xfId="1" applyNumberFormat="1" applyFont="1" applyFill="1" applyBorder="1" applyAlignment="1" applyProtection="1">
      <alignment vertical="top" wrapText="1"/>
      <protection locked="0"/>
    </xf>
    <xf numFmtId="0" fontId="0" fillId="9" borderId="13" xfId="1" applyNumberFormat="1" applyFont="1" applyFill="1" applyBorder="1" applyAlignment="1" applyProtection="1">
      <alignment vertical="top" wrapText="1"/>
      <protection locked="0"/>
    </xf>
    <xf numFmtId="0" fontId="0" fillId="10" borderId="1" xfId="1" applyNumberFormat="1" applyFont="1" applyFill="1" applyBorder="1" applyAlignment="1" applyProtection="1">
      <alignment vertical="top" wrapText="1"/>
      <protection locked="0"/>
    </xf>
    <xf numFmtId="0" fontId="12" fillId="19" borderId="20" xfId="0" applyFont="1" applyFill="1" applyBorder="1" applyAlignment="1" applyProtection="1"/>
    <xf numFmtId="0" fontId="8" fillId="0" borderId="5" xfId="0" applyFont="1" applyBorder="1" applyAlignment="1" applyProtection="1">
      <protection locked="0"/>
    </xf>
    <xf numFmtId="0" fontId="0" fillId="10" borderId="1" xfId="1" applyNumberFormat="1" applyFont="1" applyFill="1" applyBorder="1" applyAlignment="1" applyProtection="1">
      <alignment vertical="top" wrapText="1"/>
    </xf>
    <xf numFmtId="0" fontId="0" fillId="8" borderId="5" xfId="0" applyFont="1" applyFill="1" applyBorder="1" applyAlignment="1" applyProtection="1">
      <alignment horizontal="center" vertical="center" wrapText="1"/>
    </xf>
    <xf numFmtId="0" fontId="0" fillId="8" borderId="21" xfId="0" applyFont="1" applyFill="1" applyBorder="1" applyAlignment="1" applyProtection="1">
      <alignment horizontal="center" vertical="center" wrapText="1"/>
    </xf>
    <xf numFmtId="0" fontId="0" fillId="8" borderId="21" xfId="0" applyFont="1" applyFill="1" applyBorder="1" applyAlignment="1" applyProtection="1">
      <alignment horizontal="left" vertical="center" wrapText="1"/>
      <protection locked="0"/>
    </xf>
    <xf numFmtId="0" fontId="8" fillId="20" borderId="5" xfId="0" applyFont="1" applyFill="1" applyBorder="1" applyAlignment="1" applyProtection="1"/>
    <xf numFmtId="0" fontId="0" fillId="0" borderId="0" xfId="0" applyAlignment="1">
      <alignment horizontal="center" vertical="center" wrapText="1"/>
    </xf>
    <xf numFmtId="0" fontId="8" fillId="0" borderId="0" xfId="0" applyFont="1" applyAlignment="1">
      <alignment horizontal="center" vertical="center" wrapText="1"/>
    </xf>
    <xf numFmtId="0" fontId="0" fillId="8" borderId="22" xfId="0" applyFont="1" applyFill="1" applyBorder="1" applyAlignment="1" applyProtection="1">
      <alignment wrapText="1"/>
      <protection locked="0"/>
    </xf>
    <xf numFmtId="0" fontId="0" fillId="8" borderId="5" xfId="0" applyFont="1" applyFill="1" applyBorder="1" applyProtection="1"/>
    <xf numFmtId="14" fontId="0" fillId="8" borderId="5" xfId="0" applyNumberFormat="1" applyFont="1" applyFill="1" applyBorder="1" applyProtection="1"/>
    <xf numFmtId="0" fontId="8" fillId="8" borderId="5" xfId="0" applyFont="1" applyFill="1" applyBorder="1" applyAlignment="1" applyProtection="1">
      <alignment vertical="top"/>
    </xf>
    <xf numFmtId="0" fontId="10" fillId="21" borderId="1" xfId="1" applyNumberFormat="1" applyFont="1" applyFill="1" applyBorder="1" applyAlignment="1" applyProtection="1">
      <alignment vertical="top" wrapText="1"/>
    </xf>
    <xf numFmtId="0" fontId="0" fillId="21" borderId="1" xfId="1" applyNumberFormat="1" applyFont="1" applyFill="1" applyBorder="1" applyAlignment="1" applyProtection="1">
      <alignment vertical="top" wrapText="1"/>
    </xf>
    <xf numFmtId="0" fontId="11" fillId="21" borderId="1" xfId="1" applyNumberFormat="1" applyFont="1" applyFill="1" applyBorder="1" applyAlignment="1" applyProtection="1">
      <alignment horizontal="center" vertical="center"/>
      <protection locked="0"/>
    </xf>
    <xf numFmtId="0" fontId="10" fillId="21" borderId="1" xfId="1" applyNumberFormat="1" applyFont="1" applyFill="1" applyBorder="1" applyAlignment="1" applyProtection="1">
      <alignment vertical="top" wrapText="1"/>
      <protection locked="0"/>
    </xf>
    <xf numFmtId="0" fontId="0" fillId="10" borderId="3" xfId="1" applyNumberFormat="1" applyFont="1" applyFill="1" applyBorder="1" applyAlignment="1" applyProtection="1">
      <alignment vertical="top" wrapText="1"/>
    </xf>
    <xf numFmtId="0" fontId="5" fillId="5" borderId="7" xfId="7" applyFont="1" applyBorder="1" applyAlignment="1" applyProtection="1">
      <alignment horizontal="center"/>
    </xf>
    <xf numFmtId="0" fontId="5" fillId="5" borderId="6" xfId="7" applyFont="1" applyBorder="1" applyAlignment="1" applyProtection="1">
      <alignment horizontal="center"/>
    </xf>
    <xf numFmtId="0" fontId="8" fillId="8" borderId="7" xfId="0" applyFont="1" applyFill="1" applyBorder="1" applyAlignment="1" applyProtection="1">
      <alignment horizontal="center" vertical="top" wrapText="1"/>
    </xf>
    <xf numFmtId="0" fontId="8" fillId="8" borderId="6" xfId="0" applyFont="1" applyFill="1" applyBorder="1" applyAlignment="1" applyProtection="1">
      <alignment horizontal="center" vertical="top" wrapText="1"/>
    </xf>
    <xf numFmtId="0" fontId="8" fillId="0" borderId="19" xfId="0" applyFont="1" applyFill="1" applyBorder="1" applyAlignment="1" applyProtection="1">
      <alignment horizontal="center" vertical="top" wrapText="1"/>
    </xf>
    <xf numFmtId="0" fontId="5" fillId="5" borderId="7" xfId="7" applyFont="1" applyBorder="1" applyAlignment="1" applyProtection="1">
      <alignment horizontal="center" vertical="center" wrapText="1"/>
    </xf>
    <xf numFmtId="0" fontId="5" fillId="5" borderId="6" xfId="7" applyFont="1" applyBorder="1" applyAlignment="1" applyProtection="1">
      <alignment horizontal="center" vertical="center" wrapText="1"/>
    </xf>
    <xf numFmtId="0" fontId="5" fillId="5" borderId="5" xfId="7" applyFont="1" applyBorder="1" applyAlignment="1" applyProtection="1">
      <alignment horizontal="center" vertical="center" wrapText="1"/>
    </xf>
    <xf numFmtId="0" fontId="0" fillId="8" borderId="8" xfId="0" applyFont="1" applyFill="1" applyBorder="1" applyAlignment="1" applyProtection="1">
      <alignment horizontal="center" vertical="center" wrapText="1"/>
    </xf>
    <xf numFmtId="0" fontId="0" fillId="8" borderId="9" xfId="0" applyFont="1" applyFill="1" applyBorder="1" applyAlignment="1" applyProtection="1">
      <alignment horizontal="center" vertical="center" wrapText="1"/>
    </xf>
    <xf numFmtId="0" fontId="0" fillId="8" borderId="10" xfId="0" applyFont="1" applyFill="1" applyBorder="1" applyAlignment="1" applyProtection="1">
      <alignment horizontal="center" vertical="center" wrapText="1"/>
    </xf>
    <xf numFmtId="0" fontId="5" fillId="5" borderId="5" xfId="7" applyFont="1" applyBorder="1" applyAlignment="1">
      <alignment horizontal="center" vertical="center" wrapText="1"/>
    </xf>
    <xf numFmtId="0" fontId="9" fillId="6" borderId="0" xfId="0" applyFont="1" applyFill="1" applyAlignment="1">
      <alignment horizontal="center"/>
    </xf>
    <xf numFmtId="0" fontId="0" fillId="8" borderId="6" xfId="0" applyFont="1" applyFill="1" applyBorder="1" applyAlignment="1" applyProtection="1">
      <alignment vertical="center" wrapText="1"/>
      <protection locked="0"/>
    </xf>
    <xf numFmtId="0" fontId="0" fillId="9" borderId="1" xfId="1" applyNumberFormat="1" applyFont="1" applyFill="1" applyBorder="1" applyAlignment="1" applyProtection="1">
      <alignment vertical="top" wrapText="1"/>
    </xf>
  </cellXfs>
  <cellStyles count="8">
    <cellStyle name="Accent1" xfId="7" builtinId="29"/>
    <cellStyle name="Followed Hyperlink" xfId="3" builtinId="9" hidden="1"/>
    <cellStyle name="Followed Hyperlink" xfId="4" builtinId="9" hidden="1"/>
    <cellStyle name="Followed Hyperlink" xfId="5" builtinId="9" hidden="1"/>
    <cellStyle name="Followed Hyperlink" xfId="6" builtinId="9" hidden="1"/>
    <cellStyle name="Normal" xfId="0" builtinId="0"/>
    <cellStyle name="Normal 2" xfId="1"/>
    <cellStyle name="Normal 2 2" xfId="2"/>
  </cellStyles>
  <dxfs count="76">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sz val="11"/>
      </font>
    </dxf>
    <dxf>
      <font>
        <sz val="11"/>
      </font>
    </dxf>
    <dxf>
      <font>
        <sz val="11"/>
      </font>
    </dxf>
    <dxf>
      <font>
        <sz val="11"/>
      </font>
    </dxf>
    <dxf>
      <font>
        <sz val="11"/>
      </font>
    </dxf>
    <dxf>
      <font>
        <sz val="11"/>
      </font>
    </dxf>
    <dxf>
      <font>
        <sz val="11"/>
      </font>
    </dxf>
    <dxf>
      <font>
        <sz val="12"/>
      </font>
    </dxf>
    <dxf>
      <font>
        <sz val="12"/>
      </font>
    </dxf>
    <dxf>
      <font>
        <sz val="12"/>
      </font>
    </dxf>
    <dxf>
      <font>
        <sz val="12"/>
      </font>
    </dxf>
    <dxf>
      <font>
        <sz val="12"/>
      </font>
    </dxf>
    <dxf>
      <font>
        <sz val="12"/>
      </font>
    </dxf>
    <dxf>
      <font>
        <sz val="12"/>
      </font>
    </dxf>
    <dxf>
      <font>
        <sz val="14"/>
      </font>
    </dxf>
    <dxf>
      <font>
        <sz val="14"/>
      </font>
    </dxf>
    <dxf>
      <font>
        <sz val="14"/>
      </font>
    </dxf>
    <dxf>
      <font>
        <sz val="14"/>
      </font>
    </dxf>
    <dxf>
      <font>
        <sz val="14"/>
      </font>
    </dxf>
    <dxf>
      <font>
        <sz val="14"/>
      </font>
    </dxf>
    <dxf>
      <font>
        <sz val="14"/>
      </font>
    </dxf>
    <dxf>
      <font>
        <sz val="12"/>
      </font>
    </dxf>
    <dxf>
      <font>
        <sz val="12"/>
      </font>
    </dxf>
    <dxf>
      <font>
        <sz val="12"/>
      </font>
    </dxf>
    <dxf>
      <font>
        <sz val="12"/>
      </font>
    </dxf>
    <dxf>
      <font>
        <sz val="12"/>
      </font>
    </dxf>
    <dxf>
      <font>
        <sz val="12"/>
      </font>
    </dxf>
    <dxf>
      <font>
        <sz val="12"/>
      </font>
    </dxf>
    <dxf>
      <font>
        <sz val="9"/>
      </font>
    </dxf>
    <dxf>
      <font>
        <sz val="9"/>
      </font>
    </dxf>
    <dxf>
      <font>
        <sz val="10"/>
      </font>
    </dxf>
    <dxf>
      <font>
        <sz val="10"/>
      </font>
    </dxf>
    <dxf>
      <fill>
        <patternFill>
          <bgColor theme="0" tint="-4.9989318521683403E-2"/>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font>
        <b/>
      </font>
      <alignment horizontal="center" vertical="center" textRotation="0" wrapText="1" indent="0" justifyLastLine="0" shrinkToFit="0" readingOrder="0"/>
    </dxf>
  </dxfs>
  <tableStyles count="0" defaultTableStyle="TableStyleMedium2" defaultPivotStyle="PivotStyleLight16"/>
  <colors>
    <mruColors>
      <color rgb="FFFFCC00"/>
      <color rgb="FFF8BABA"/>
      <color rgb="FFFBD6D6"/>
      <color rgb="FFFFBDB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pivotCacheDefinition" Target="pivotCache/pivotCacheDefinition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D$24" lockText="1" noThreeD="1"/>
</file>

<file path=xl/ctrlProps/ctrlProp10.xml><?xml version="1.0" encoding="utf-8"?>
<formControlPr xmlns="http://schemas.microsoft.com/office/spreadsheetml/2009/9/main" objectType="CheckBox" fmlaLink="$D$29" lockText="1" noThreeD="1"/>
</file>

<file path=xl/ctrlProps/ctrlProp11.xml><?xml version="1.0" encoding="utf-8"?>
<formControlPr xmlns="http://schemas.microsoft.com/office/spreadsheetml/2009/9/main" objectType="CheckBox" fmlaLink="$D$36"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fmlaLink="$D$25" lockText="1" noThreeD="1"/>
</file>

<file path=xl/ctrlProps/ctrlProp3.xml><?xml version="1.0" encoding="utf-8"?>
<formControlPr xmlns="http://schemas.microsoft.com/office/spreadsheetml/2009/9/main" objectType="CheckBox" fmlaLink="$D$26" lockText="1" noThreeD="1"/>
</file>

<file path=xl/ctrlProps/ctrlProp4.xml><?xml version="1.0" encoding="utf-8"?>
<formControlPr xmlns="http://schemas.microsoft.com/office/spreadsheetml/2009/9/main" objectType="CheckBox" fmlaLink="$D$27" lockText="1" noThreeD="1"/>
</file>

<file path=xl/ctrlProps/ctrlProp5.xml><?xml version="1.0" encoding="utf-8"?>
<formControlPr xmlns="http://schemas.microsoft.com/office/spreadsheetml/2009/9/main" objectType="CheckBox" fmlaLink="$D$28" lockText="1" noThreeD="1"/>
</file>

<file path=xl/ctrlProps/ctrlProp6.xml><?xml version="1.0" encoding="utf-8"?>
<formControlPr xmlns="http://schemas.microsoft.com/office/spreadsheetml/2009/9/main" objectType="CheckBox" fmlaLink="$D$30" lockText="1" noThreeD="1"/>
</file>

<file path=xl/ctrlProps/ctrlProp7.xml><?xml version="1.0" encoding="utf-8"?>
<formControlPr xmlns="http://schemas.microsoft.com/office/spreadsheetml/2009/9/main" objectType="CheckBox" fmlaLink="$D$31" lockText="1" noThreeD="1"/>
</file>

<file path=xl/ctrlProps/ctrlProp8.xml><?xml version="1.0" encoding="utf-8"?>
<formControlPr xmlns="http://schemas.microsoft.com/office/spreadsheetml/2009/9/main" objectType="CheckBox" fmlaLink="$D$32" lockText="1" noThreeD="1"/>
</file>

<file path=xl/ctrlProps/ctrlProp9.xml><?xml version="1.0" encoding="utf-8"?>
<formControlPr xmlns="http://schemas.microsoft.com/office/spreadsheetml/2009/9/main" objectType="CheckBox" fmlaLink="$D$33"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0</xdr:colOff>
          <xdr:row>23</xdr:row>
          <xdr:rowOff>0</xdr:rowOff>
        </xdr:from>
        <xdr:to>
          <xdr:col>2</xdr:col>
          <xdr:colOff>1619250</xdr:colOff>
          <xdr:row>24</xdr:row>
          <xdr:rowOff>0</xdr:rowOff>
        </xdr:to>
        <xdr:sp macro="" textlink="">
          <xdr:nvSpPr>
            <xdr:cNvPr id="16385" name="Check Box 1" descr="Retail Software" hidden="1">
              <a:extLst>
                <a:ext uri="{63B3BB69-23CF-44E3-9099-C40C66FF867C}">
                  <a14:compatExt spid="_x0000_s16385"/>
                </a:ext>
                <a:ext uri="{FF2B5EF4-FFF2-40B4-BE49-F238E27FC236}">
                  <a16:creationId xmlns:a16="http://schemas.microsoft.com/office/drawing/2014/main" id="{00000000-0008-0000-0100-0000014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Retail (COTS) Software</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24</xdr:row>
          <xdr:rowOff>19050</xdr:rowOff>
        </xdr:from>
        <xdr:to>
          <xdr:col>2</xdr:col>
          <xdr:colOff>1619250</xdr:colOff>
          <xdr:row>25</xdr:row>
          <xdr:rowOff>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100-0000024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Custom Software</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25</xdr:row>
          <xdr:rowOff>19050</xdr:rowOff>
        </xdr:from>
        <xdr:to>
          <xdr:col>2</xdr:col>
          <xdr:colOff>1619250</xdr:colOff>
          <xdr:row>26</xdr:row>
          <xdr:rowOff>0</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100-0000034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Software as a Service</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26</xdr:row>
          <xdr:rowOff>19050</xdr:rowOff>
        </xdr:from>
        <xdr:to>
          <xdr:col>2</xdr:col>
          <xdr:colOff>1619250</xdr:colOff>
          <xdr:row>27</xdr:row>
          <xdr:rowOff>0</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0100-0000044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Platform as a Service</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27</xdr:row>
          <xdr:rowOff>19050</xdr:rowOff>
        </xdr:from>
        <xdr:to>
          <xdr:col>2</xdr:col>
          <xdr:colOff>1619250</xdr:colOff>
          <xdr:row>28</xdr:row>
          <xdr:rowOff>19050</xdr:rowOff>
        </xdr:to>
        <xdr:sp macro="" textlink="">
          <xdr:nvSpPr>
            <xdr:cNvPr id="16389" name="Check Box 5" hidden="1">
              <a:extLst>
                <a:ext uri="{63B3BB69-23CF-44E3-9099-C40C66FF867C}">
                  <a14:compatExt spid="_x0000_s16389"/>
                </a:ext>
                <a:ext uri="{FF2B5EF4-FFF2-40B4-BE49-F238E27FC236}">
                  <a16:creationId xmlns:a16="http://schemas.microsoft.com/office/drawing/2014/main" id="{00000000-0008-0000-0100-0000054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Infrastructure as a Service</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29</xdr:row>
          <xdr:rowOff>0</xdr:rowOff>
        </xdr:from>
        <xdr:to>
          <xdr:col>3</xdr:col>
          <xdr:colOff>0</xdr:colOff>
          <xdr:row>30</xdr:row>
          <xdr:rowOff>0</xdr:rowOff>
        </xdr:to>
        <xdr:sp macro="" textlink="">
          <xdr:nvSpPr>
            <xdr:cNvPr id="16390" name="Check Box 6" hidden="1">
              <a:extLst>
                <a:ext uri="{63B3BB69-23CF-44E3-9099-C40C66FF867C}">
                  <a14:compatExt spid="_x0000_s16390"/>
                </a:ext>
                <a:ext uri="{FF2B5EF4-FFF2-40B4-BE49-F238E27FC236}">
                  <a16:creationId xmlns:a16="http://schemas.microsoft.com/office/drawing/2014/main" id="{00000000-0008-0000-0100-0000064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The College will use its own systems</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30</xdr:row>
          <xdr:rowOff>19050</xdr:rowOff>
        </xdr:from>
        <xdr:to>
          <xdr:col>2</xdr:col>
          <xdr:colOff>2781300</xdr:colOff>
          <xdr:row>31</xdr:row>
          <xdr:rowOff>0</xdr:rowOff>
        </xdr:to>
        <xdr:sp macro="" textlink="">
          <xdr:nvSpPr>
            <xdr:cNvPr id="16391" name="Check Box 7" hidden="1">
              <a:extLst>
                <a:ext uri="{63B3BB69-23CF-44E3-9099-C40C66FF867C}">
                  <a14:compatExt spid="_x0000_s16391"/>
                </a:ext>
                <a:ext uri="{FF2B5EF4-FFF2-40B4-BE49-F238E27FC236}">
                  <a16:creationId xmlns:a16="http://schemas.microsoft.com/office/drawing/2014/main" id="{00000000-0008-0000-0100-0000074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Use vendor or supply chain systems</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31</xdr:row>
          <xdr:rowOff>28575</xdr:rowOff>
        </xdr:from>
        <xdr:to>
          <xdr:col>2</xdr:col>
          <xdr:colOff>1619250</xdr:colOff>
          <xdr:row>32</xdr:row>
          <xdr:rowOff>28575</xdr:rowOff>
        </xdr:to>
        <xdr:sp macro="" textlink="">
          <xdr:nvSpPr>
            <xdr:cNvPr id="16393" name="Check Box 9" hidden="1">
              <a:extLst>
                <a:ext uri="{63B3BB69-23CF-44E3-9099-C40C66FF867C}">
                  <a14:compatExt spid="_x0000_s16393"/>
                </a:ext>
                <a:ext uri="{FF2B5EF4-FFF2-40B4-BE49-F238E27FC236}">
                  <a16:creationId xmlns:a16="http://schemas.microsoft.com/office/drawing/2014/main" id="{00000000-0008-0000-0100-0000094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College Staff</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32</xdr:row>
          <xdr:rowOff>19050</xdr:rowOff>
        </xdr:from>
        <xdr:to>
          <xdr:col>2</xdr:col>
          <xdr:colOff>2876550</xdr:colOff>
          <xdr:row>33</xdr:row>
          <xdr:rowOff>0</xdr:rowOff>
        </xdr:to>
        <xdr:sp macro="" textlink="">
          <xdr:nvSpPr>
            <xdr:cNvPr id="16394" name="Check Box 10" hidden="1">
              <a:extLst>
                <a:ext uri="{63B3BB69-23CF-44E3-9099-C40C66FF867C}">
                  <a14:compatExt spid="_x0000_s16394"/>
                </a:ext>
                <a:ext uri="{FF2B5EF4-FFF2-40B4-BE49-F238E27FC236}">
                  <a16:creationId xmlns:a16="http://schemas.microsoft.com/office/drawing/2014/main" id="{00000000-0008-0000-0100-00000A4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Vendor or supply chain staff</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28</xdr:row>
          <xdr:rowOff>0</xdr:rowOff>
        </xdr:from>
        <xdr:to>
          <xdr:col>2</xdr:col>
          <xdr:colOff>2952750</xdr:colOff>
          <xdr:row>29</xdr:row>
          <xdr:rowOff>0</xdr:rowOff>
        </xdr:to>
        <xdr:sp macro="" textlink="">
          <xdr:nvSpPr>
            <xdr:cNvPr id="16396" name="Check Box 12" hidden="1">
              <a:extLst>
                <a:ext uri="{63B3BB69-23CF-44E3-9099-C40C66FF867C}">
                  <a14:compatExt spid="_x0000_s16396"/>
                </a:ext>
                <a:ext uri="{FF2B5EF4-FFF2-40B4-BE49-F238E27FC236}">
                  <a16:creationId xmlns:a16="http://schemas.microsoft.com/office/drawing/2014/main" id="{00000000-0008-0000-0100-00000C4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Other outsourced service</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35</xdr:row>
          <xdr:rowOff>19050</xdr:rowOff>
        </xdr:from>
        <xdr:to>
          <xdr:col>2</xdr:col>
          <xdr:colOff>742950</xdr:colOff>
          <xdr:row>36</xdr:row>
          <xdr:rowOff>0</xdr:rowOff>
        </xdr:to>
        <xdr:sp macro="" textlink="">
          <xdr:nvSpPr>
            <xdr:cNvPr id="16397" name="Check Box 13" hidden="1">
              <a:extLst>
                <a:ext uri="{63B3BB69-23CF-44E3-9099-C40C66FF867C}">
                  <a14:compatExt spid="_x0000_s16397"/>
                </a:ext>
                <a:ext uri="{FF2B5EF4-FFF2-40B4-BE49-F238E27FC236}">
                  <a16:creationId xmlns:a16="http://schemas.microsoft.com/office/drawing/2014/main" id="{00000000-0008-0000-0100-00000A4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914400</xdr:colOff>
          <xdr:row>35</xdr:row>
          <xdr:rowOff>19050</xdr:rowOff>
        </xdr:from>
        <xdr:to>
          <xdr:col>2</xdr:col>
          <xdr:colOff>1657350</xdr:colOff>
          <xdr:row>36</xdr:row>
          <xdr:rowOff>19050</xdr:rowOff>
        </xdr:to>
        <xdr:sp macro="" textlink="">
          <xdr:nvSpPr>
            <xdr:cNvPr id="16398" name="Check Box 14" hidden="1">
              <a:extLst>
                <a:ext uri="{63B3BB69-23CF-44E3-9099-C40C66FF867C}">
                  <a14:compatExt spid="_x0000_s16398"/>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Duncan Tooke" refreshedDate="42681.647192708333" createdVersion="6" refreshedVersion="6" minRefreshableVersion="3" recordCount="121">
  <cacheSource type="worksheet">
    <worksheetSource ref="B1:G122" sheet="Assessment"/>
  </cacheSource>
  <cacheFields count="6">
    <cacheField name="SERVICE" numFmtId="0">
      <sharedItems containsBlank="1" count="15">
        <m/>
        <s v="Third-Party Management of Security"/>
        <s v="Third-Party Application"/>
        <s v="Third-Party Access"/>
        <s v="Third-Party Supplier Management"/>
        <s v="Third-party compliance and assurance"/>
        <s v="Third-party physical and environmental security"/>
        <s v="Access Control"/>
        <s v="System Acquisition Development and Maintenance"/>
        <s v="Change Management"/>
        <s v="Incident Management"/>
        <s v="Monitoring and Logging"/>
        <s v="Network"/>
        <s v="Operations"/>
        <s v="Vulnerability Management"/>
      </sharedItems>
    </cacheField>
    <cacheField name="TITLE" numFmtId="0">
      <sharedItems containsBlank="1"/>
    </cacheField>
    <cacheField name="DESCRIPTION" numFmtId="0">
      <sharedItems containsBlank="1" longText="1"/>
    </cacheField>
    <cacheField name="IMPLEMENTED" numFmtId="0">
      <sharedItems containsBlank="1"/>
    </cacheField>
    <cacheField name="COMMENTS" numFmtId="0">
      <sharedItems containsNonDate="0" containsString="0" containsBlank="1"/>
    </cacheField>
    <cacheField name="SCORE" numFmtId="0">
      <sharedItems containsString="0" containsBlank="1" containsNumber="1" containsInteger="1" minValue="0" maxValue="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21">
  <r>
    <x v="0"/>
    <m/>
    <m/>
    <m/>
    <m/>
    <m/>
  </r>
  <r>
    <x v="1"/>
    <s v="TPR.01 Third-Party Management of Security"/>
    <s v="TPR.01 Does your organisation operate a recognised/demonstrable Information Security management system that is supported by senior management and monitored for effectiveness, e.g. ISO 27001?"/>
    <s v="No"/>
    <m/>
    <n v="0"/>
  </r>
  <r>
    <x v="1"/>
    <s v="TPR.02 Third-Party Management of Security"/>
    <s v="TPR.02 Has your organisation identified and assigned specific roles and responsibilities for Information Security and does a specific point of contact for Information Security exist?"/>
    <s v="No"/>
    <m/>
    <n v="0"/>
  </r>
  <r>
    <x v="1"/>
    <s v="TPR.03 Third-Party Management of Security"/>
    <s v="TPR.03 Has your organisation defined Information Security policies, supported by topic specific procedures, standards and guidance, which are approved by management, communicated to all employees and relevant 3rd parties/subcontractors and are reviewed at least annually?"/>
    <s v="No"/>
    <m/>
    <n v="0"/>
  </r>
  <r>
    <x v="1"/>
    <s v="TPR.04 Third-Party Management of Security"/>
    <s v="TPR.04 Does your organisation operate a formal Information Security risk assessment process which establishes criteria for analysis, risk treatment, and identifies risk owners and assets?"/>
    <s v="No"/>
    <m/>
    <n v="0"/>
  </r>
  <r>
    <x v="1"/>
    <s v="TPR.05 Third-Party Management of Security"/>
    <s v="TPR.05 Does your organisation undertake background screening and/or vetting of staff with access to University information?"/>
    <s v="No"/>
    <m/>
    <n v="0"/>
  </r>
  <r>
    <x v="1"/>
    <s v="TPR.06 Third-Party Management of Security"/>
    <s v="TPR.06 Does your organisation arrange and annually repeat compulsory Information Security awareness training to ensure staff fully understand their Information Security responsibilities?_x000a_"/>
    <s v="No"/>
    <m/>
    <n v="0"/>
  </r>
  <r>
    <x v="1"/>
    <s v="TPR.07 Third-Party Management of Security"/>
    <s v="TPR.07 Does your organisation maintain and operate a disciplinary policy that defines breaches of security and the possible consequences of misconduct?"/>
    <s v="No"/>
    <m/>
    <n v="0"/>
  </r>
  <r>
    <x v="0"/>
    <m/>
    <m/>
    <m/>
    <m/>
    <m/>
  </r>
  <r>
    <x v="2"/>
    <s v="TPA.01 Third-Party Application"/>
    <s v="TPA.01 Does your organisation operate and maintain a formal systems development lifecycle that incorporates secure engineering principles?"/>
    <s v="No"/>
    <m/>
    <n v="0"/>
  </r>
  <r>
    <x v="2"/>
    <s v="TPA.02 Third-Party Application"/>
    <s v="TPA.02 Are your organisation's application developers trained in secure coding techniques, including how to avoid common coding vulnerabilities, and understanding how sensitive data is handled in memory?"/>
    <s v="No"/>
    <m/>
    <n v="0"/>
  </r>
  <r>
    <x v="2"/>
    <s v="TPA.03 Third-Party Application"/>
    <s v="TPA.03 Does your organisation use secure coding guidelines to provide appropriate protection against common vulnerabilities, for example, the OWASP Guide, SANS CWE Top 25 or CERT Secure Coding?"/>
    <s v="No"/>
    <m/>
    <n v="0"/>
  </r>
  <r>
    <x v="2"/>
    <s v="TPA.04 Third-Party Application"/>
    <s v="TPA.04 Does your organisation ensure that applications are developed in a secure development environment including people, processes and technology associated with system development?"/>
    <s v="No"/>
    <m/>
    <n v="0"/>
  </r>
  <r>
    <x v="2"/>
    <s v="TPA.05 Third-Party Application"/>
    <s v="TPA.05 Does your organisation ensure that contractual arrangements are in place to enforce supervision and monitoring of any outsourced software development?"/>
    <s v="No"/>
    <m/>
    <n v="0"/>
  </r>
  <r>
    <x v="2"/>
    <s v="TPA.06 Third-Party Application"/>
    <s v="TPA.06 Does your organisation ensure that parameterised SQL queries are used to protect against SQL injection attacks?"/>
    <s v="No"/>
    <m/>
    <n v="0"/>
  </r>
  <r>
    <x v="2"/>
    <s v="TPA.07 Third-Party Application"/>
    <s v="TPA.07 Does your organisation ensure that all user input is validated for all user input fields?"/>
    <s v="No"/>
    <m/>
    <n v="0"/>
  </r>
  <r>
    <x v="2"/>
    <s v="TPA.08 Third-Party Application"/>
    <s v="TPA.08 Does your organisation operate a process to regularly review code and applications in order to identify security vulnerabilities?"/>
    <s v="No"/>
    <m/>
    <n v="0"/>
  </r>
  <r>
    <x v="2"/>
    <s v="TPA.09 Third-Party Application"/>
    <s v="TPA.09 Does your organisation ensure that changes to code and applications are tested for security impact prior to release?"/>
    <s v="No"/>
    <m/>
    <n v="0"/>
  </r>
  <r>
    <x v="2"/>
    <s v="TPA.10 Third-Party Application"/>
    <s v="TPA.10 Does your organisation ensure that newly discovered vulnerabilities in applications are assigned an appropriate risk ranking and that security patches are released within a defined period of time?"/>
    <s v="No"/>
    <m/>
    <n v="0"/>
  </r>
  <r>
    <x v="0"/>
    <m/>
    <m/>
    <m/>
    <m/>
    <m/>
  </r>
  <r>
    <x v="3"/>
    <s v="TPR.08 Third-Party Access"/>
    <s v="TPR.08 Will your organisation restrict access to University data to those employees necessary to perform the agreed services?"/>
    <s v="No"/>
    <m/>
    <n v="0"/>
  </r>
  <r>
    <x v="3"/>
    <s v="TPR.09 Third-Party Access"/>
    <s v="TPR.09 Will your organisation ensure that University data and systems are separated from other third-party/cloud users/data/systems to prevent unauthorised access?"/>
    <s v="No"/>
    <m/>
    <n v="0"/>
  </r>
  <r>
    <x v="3"/>
    <s v="TPR.10 Third-Party Access"/>
    <s v="TPR.10 Does your organisation have documented procedures for the creation and deletion of privileged and user accounts?"/>
    <s v="No"/>
    <m/>
    <n v="0"/>
  </r>
  <r>
    <x v="3"/>
    <s v="TPR.11 Third-Party Access"/>
    <s v="TPR.11 Will your organisation ensure that University data is returned in an agreed format and then deleted upon planned or unplanned termination of agreements?"/>
    <s v="No"/>
    <m/>
    <n v="0"/>
  </r>
  <r>
    <x v="4"/>
    <s v="TPR.12 Third-Party Supplier Management"/>
    <s v="TPR.12 Will your organisation provide details of all subcontractors or suppliers involved in the delivery of the service and inform the University of any changes to subcontractors or suppliers?"/>
    <s v="No"/>
    <m/>
    <n v="0"/>
  </r>
  <r>
    <x v="4"/>
    <s v="TPR.13 Third-Party Supplier Management"/>
    <s v="TPR.13 Will your organisation take necessary measures to protect University data processed by subcontractors or suppliers, e.g. supplier assurance framework, including:_x000a_- supplier agreements to ensure compliance with University security requirements;_x000a_- TPSA;_x000a_- supplier chain security reviews;_x000a_- security schedule agreed with suppliers;_x000a_- supplier security audits performed."/>
    <s v="No"/>
    <m/>
    <n v="0"/>
  </r>
  <r>
    <x v="5"/>
    <s v="TPR.14 Third-party compliance and assurance"/>
    <s v="TPR.14 Will your organisation specify all geographical locations where University data is stored or processed?"/>
    <s v="No"/>
    <m/>
    <n v="0"/>
  </r>
  <r>
    <x v="5"/>
    <s v="TPR.15 Third-party compliance and assurance"/>
    <s v="TPR.15 Will your organisation grant the University the right to audit all third parties storing or processing University data?"/>
    <s v="No"/>
    <m/>
    <n v="0"/>
  </r>
  <r>
    <x v="5"/>
    <s v="TPR.16 Third-party compliance and assurance"/>
    <s v="TPR.16 Does your organisation carry out regular independent Information Security reviews on its organisation and infrastructure?"/>
    <s v="No"/>
    <m/>
    <n v="0"/>
  </r>
  <r>
    <x v="5"/>
    <s v="TPR.17 Third-party compliance and assurance"/>
    <s v="TPR.17 Will your organisation make audit reports available to the University?"/>
    <s v="No"/>
    <m/>
    <n v="0"/>
  </r>
  <r>
    <x v="5"/>
    <s v="TPR.18 Third-party compliance and assurance"/>
    <s v="TPR.18 Will your organisation provide information on how other customers could impact University data?"/>
    <s v="No"/>
    <m/>
    <n v="0"/>
  </r>
  <r>
    <x v="5"/>
    <s v="TPR.19 Third-party compliance and assurance"/>
    <s v="TPR.19 Will your organisation ensure that University information is sanitised/deleted securely when no longer required?"/>
    <s v="No"/>
    <m/>
    <n v="0"/>
  </r>
  <r>
    <x v="5"/>
    <s v="TPR.20 Third-party compliance and assurance"/>
    <s v="TPR.20 Does your organisation offer transparency on governmental intervention or viewing rights, or any legally definable third-party rights to view information?"/>
    <s v="No"/>
    <m/>
    <n v="0"/>
  </r>
  <r>
    <x v="0"/>
    <m/>
    <m/>
    <m/>
    <m/>
    <m/>
  </r>
  <r>
    <x v="6"/>
    <s v="TPR.21 Third-party physical and environmental security"/>
    <s v="TPR.21 Does your organisation define security perimeters to protect areas which will process University information?"/>
    <s v="No"/>
    <m/>
    <n v="0"/>
  </r>
  <r>
    <x v="6"/>
    <s v="TPR.22 Third-party physical and environmental security"/>
    <s v="TPR.22 Does your organisation restrict physical access to secure areas containing servers and other critical infrastructure?"/>
    <s v="No"/>
    <m/>
    <n v="0"/>
  </r>
  <r>
    <x v="6"/>
    <s v="TPR.23 Third-party physical and environmental security"/>
    <s v="TPR.23 Does your organisation ensure access to secure areas is monitored and recorded, e.g. using CCTV?"/>
    <s v="No"/>
    <m/>
    <n v="0"/>
  </r>
  <r>
    <x v="6"/>
    <s v="TPR.24 Third-party physical and environmental security"/>
    <s v="TPR.24 Does your organisation implement protection against physical and environmental threats, e.g. fire, water, dust?"/>
    <s v="No"/>
    <m/>
    <n v="0"/>
  </r>
  <r>
    <x v="6"/>
    <s v="TPR.25 Third-party physical and environmental security"/>
    <s v="TPR.25 Does your organisation ensure that utilities servicing secure areas, e.g. electricity, water or ventilation, are protected against failure and disruption?"/>
    <s v="No"/>
    <m/>
    <n v="0"/>
  </r>
  <r>
    <x v="6"/>
    <s v="TPR.26 Third-party physical and environmental security"/>
    <s v="TPR.26 Does your organisation ensure that manned reception areas, or other means to control physical access to offices and buildings, are in place and that access is restricted to authorised personnel only?"/>
    <s v="No"/>
    <m/>
    <n v="0"/>
  </r>
  <r>
    <x v="6"/>
    <s v="TPR.27 Third-party physical and environmental security"/>
    <s v="TPR.27 Does your organisation ensure that the date and time of entry and departure of visitors is recorded and that visitors are supervised at all times?"/>
    <s v="No"/>
    <m/>
    <n v="0"/>
  </r>
  <r>
    <x v="6"/>
    <s v="TPR.28 Third-party physical and environmental security"/>
    <s v="TPR.28 Does your organisation ensure that appropriate intruder detection systems are installed?"/>
    <s v="No"/>
    <m/>
    <n v="0"/>
  </r>
  <r>
    <x v="0"/>
    <m/>
    <m/>
    <m/>
    <m/>
    <m/>
  </r>
  <r>
    <x v="7"/>
    <s v="ACC.01 Access Control"/>
    <s v="ACC.01 Does your organisation restrict access to all systems to authorised users and admins for appropriate and authorised activities only, in accordance with business requirements?"/>
    <s v="No"/>
    <m/>
    <n v="0"/>
  </r>
  <r>
    <x v="7"/>
    <s v="ACC.02 Access Control"/>
    <s v="ACC.02 Does your organisation set access control systems to 'deny-all' access by default and only allow access that is specifically authorised?"/>
    <s v="No"/>
    <m/>
    <n v="0"/>
  </r>
  <r>
    <x v="7"/>
    <s v="ACC.03 Access Control"/>
    <s v="ACC.03 Does your organisation authenticate access via secure authentication protocols?"/>
    <s v="No"/>
    <m/>
    <n v="0"/>
  </r>
  <r>
    <x v="7"/>
    <s v="ACC.04 Access Control"/>
    <s v="ACC.04 Does your organisation ensure that sessions are terminated after a defined period of inactivity?"/>
    <s v="No"/>
    <m/>
    <n v="0"/>
  </r>
  <r>
    <x v="7"/>
    <s v="ACC.05 Access Control"/>
    <s v="ACC.05 Does your organisation use individual accounts with unique identifiers for the identification of all users, including administrators?"/>
    <s v="No"/>
    <m/>
    <n v="0"/>
  </r>
  <r>
    <x v="7"/>
    <s v="ACC.06 Access Control"/>
    <s v="ACC.06 Does your organisation disable or delete default vendor, anonymous and guest accounts?"/>
    <s v="No"/>
    <m/>
    <n v="0"/>
  </r>
  <r>
    <x v="7"/>
    <s v="ACC.07 Access Control"/>
    <s v="ACC.07 Does your organisation change all default passwords, including administrator or root passwords, and ensure new passwords meet minimum requirements?"/>
    <s v="No"/>
    <m/>
    <n v="0"/>
  </r>
  <r>
    <x v="7"/>
    <s v="ACC.08 Access Control"/>
    <s v="ACC.08 Does your organisation configure system settings to enforce the change or creation of passwords at the first log-on?"/>
    <s v="No"/>
    <m/>
    <n v="0"/>
  </r>
  <r>
    <x v="7"/>
    <s v="ACC.09 Access Control"/>
    <s v="ACC.09 Does your organisation use passwords which are at least 12 characters long OR have at least equivalent strength and complexity?"/>
    <s v="No"/>
    <m/>
    <n v="0"/>
  </r>
  <r>
    <x v="7"/>
    <s v="ACC.10 Access Control"/>
    <s v="ACC.10 Does your organisation document users with authorised system administrator privileges?"/>
    <s v="No"/>
    <m/>
    <n v="0"/>
  </r>
  <r>
    <x v="7"/>
    <s v="ACC.11 Access Control"/>
    <s v="ACC.11 Does your organisation manage all access via security groups or roles to ensure alignment between their access rights and their job functions?"/>
    <s v="No"/>
    <m/>
    <n v="0"/>
  </r>
  <r>
    <x v="7"/>
    <s v="ACC.12 Access Control"/>
    <s v="ACC.12 Does your organisation assign the least privileges necessary to all accounts?"/>
    <s v="No"/>
    <m/>
    <n v="0"/>
  </r>
  <r>
    <x v="7"/>
    <s v="ACC.13 Access Control"/>
    <s v="ACC.13 Does your organisation regularly review all users' accounts and privileges and remove accounts and privileges that are no longer required?"/>
    <s v="No"/>
    <m/>
    <n v="0"/>
  </r>
  <r>
    <x v="7"/>
    <s v="ACC.14 Access Control"/>
    <s v="ACC.14 Does your organisation restrict access to administrative interfaces to specific IP addresses?"/>
    <s v="No"/>
    <m/>
    <n v="0"/>
  </r>
  <r>
    <x v="7"/>
    <s v="ACC.15 Access Control"/>
    <s v="ACC.15 Does your organisation use strong encryption for remote access connections?"/>
    <s v="No"/>
    <m/>
    <n v="0"/>
  </r>
  <r>
    <x v="7"/>
    <s v="ACC.16 Access Control"/>
    <s v="ACC.16 Does your organisation use two-factor authentication for remote administrative access established over insecure network links, e.g. the Internet?"/>
    <s v="No"/>
    <m/>
    <n v="0"/>
  </r>
  <r>
    <x v="7"/>
    <s v="ACC.17 Access Control"/>
    <s v="ACC.17 Does your organisation only allow inbound traffic from the Internet to specific IP addresses and authorised publically available services, protocols and ports?"/>
    <s v="No"/>
    <m/>
    <n v="0"/>
  </r>
  <r>
    <x v="7"/>
    <s v="ACC.18 Access Control"/>
    <s v="ACC.18 Does your organisation remove any unnecessary shares and apply share permissions on servers based on least privileges? This includes: _x000a_• Authentication files;_x000a_• Log files;_x000a_• Backup files;_x000a_• Disaster recovery files."/>
    <s v="No"/>
    <m/>
    <n v="0"/>
  </r>
  <r>
    <x v="7"/>
    <s v="ACC.19 Access Control"/>
    <s v="ACC.19 Does your organisation segregate any untrusted services, users or systems from trusted or internal networks?"/>
    <s v="No"/>
    <m/>
    <n v="0"/>
  </r>
  <r>
    <x v="8"/>
    <s v="ACQ.01 System Acquisition Development and Maintenance"/>
    <s v="ACQ.01 Does your organisation segregate primary server functions from each other, such as by running on separate physical or virtual hosts. For example, database servers and DNS are hosted on different systems?"/>
    <s v="No"/>
    <m/>
    <n v="0"/>
  </r>
  <r>
    <x v="8"/>
    <s v="ACQ.02 System Acquisition Development and Maintenance"/>
    <s v="ACQ.02 Does your organisation develop and use configuration standards consistent with industry-accepted hardening standards?"/>
    <s v="No"/>
    <m/>
    <n v="0"/>
  </r>
  <r>
    <x v="8"/>
    <s v="ACQ.03 System Acquisition Development and Maintenance"/>
    <s v="ACQ.03 Does your organisation only enable necessary services protocols, daemons, etc?"/>
    <s v="No"/>
    <m/>
    <n v="0"/>
  </r>
  <r>
    <x v="8"/>
    <s v="ACQ.06 System Acquisition Development and Maintenance"/>
    <s v="ACQ.06 Does your organisation implement additional security features, such as SSH, TLS or IPSec, for any protocols, services, daemons etc. that are considered to be insecure, e.g. Telnet, NetBIOS, file sharing, FTP?"/>
    <s v="No"/>
    <m/>
    <n v="0"/>
  </r>
  <r>
    <x v="8"/>
    <s v="ACQ.07 System Acquisition Development and Maintenance"/>
    <s v="ACQ.07 Does your organisation run all services with the least privilege necessary to carry out their tasks?"/>
    <s v="No"/>
    <m/>
    <n v="0"/>
  </r>
  <r>
    <x v="8"/>
    <s v="ACQ.08 System Acquisition Development and Maintenance"/>
    <s v="ACQ.08 Does your organisation use separate development/test environments from production environments?"/>
    <s v="No"/>
    <m/>
    <n v="0"/>
  </r>
  <r>
    <x v="8"/>
    <s v="ACQ.09 System Acquisition Development and Maintenance"/>
    <s v="ACQ.09 Does your organisation ensure that no live data, especially personal data, is used in test/development environments?"/>
    <s v="No"/>
    <m/>
    <n v="0"/>
  </r>
  <r>
    <x v="8"/>
    <s v="ACQ.10 System Acquisition Development and Maintenance"/>
    <s v="ACQ.10 Does your organisation remove development/test data before production systems become active?"/>
    <s v="No"/>
    <m/>
    <n v="0"/>
  </r>
  <r>
    <x v="8"/>
    <s v="ACQ.11 System Acquisition Development and Maintenance"/>
    <s v="ACQ.11 Does your organisation ensure that systems and applications are only deployed into production and public facing networks after final approval by the Service Owner or nominated delegate has been obtained?"/>
    <s v="No"/>
    <m/>
    <n v="0"/>
  </r>
  <r>
    <x v="8"/>
    <s v="ACQ.12 System Acquisition Development and Maintenance"/>
    <s v="ACQ.12 Ensure operating systems and core applications are under security support from the vendor or distribution."/>
    <s v="No"/>
    <m/>
    <n v="0"/>
  </r>
  <r>
    <x v="9"/>
    <s v="CHM.01 Change Management"/>
    <s v="CHM.01 Does your organisation implement and document formal change control procedures?"/>
    <s v="No"/>
    <m/>
    <n v="0"/>
  </r>
  <r>
    <x v="9"/>
    <s v="CHM.02 Change Management"/>
    <s v="CHM.02 Does your organisation nominate a responsible person to coordinate change, incident, and risk management activities?"/>
    <s v="No"/>
    <m/>
    <n v="0"/>
  </r>
  <r>
    <x v="9"/>
    <s v="CHM.03 Change Management"/>
    <s v="CHM.03 Does your organisation review and test changes to ensure that there is no adverse impact on operation or security before being implemented on a production system?"/>
    <s v="No"/>
    <m/>
    <n v="0"/>
  </r>
  <r>
    <x v="9"/>
    <s v="CHM.04 Change Management"/>
    <s v="CHM.04 Does your organisation ensure that all changes are approved by an appropriate service owner or nominated delegate?"/>
    <s v="No"/>
    <m/>
    <n v="0"/>
  </r>
  <r>
    <x v="10"/>
    <s v="INC.01 Incident Management"/>
    <s v="INC.01 Will your organisation report security incidents to oxcert@it.ox.ac.uk within 4 working hours of discovery?"/>
    <s v="No"/>
    <m/>
    <n v="0"/>
  </r>
  <r>
    <x v="10"/>
    <s v="INC.02 Incident Management"/>
    <s v="INC.02 Will your organisation maintain a dedicated point of contact to liaise with the University Information Security Team in order to deal with security incidents and vulnerabilities?"/>
    <s v="No"/>
    <m/>
    <n v="0"/>
  </r>
  <r>
    <x v="10"/>
    <s v="INC.03 Incident Management"/>
    <s v="INC.03 Does your organisation investigate and mitigate the root-cause of incidents before taking systems back online following an incident?"/>
    <s v="No"/>
    <m/>
    <n v="0"/>
  </r>
  <r>
    <x v="10"/>
    <s v="INC.04 Incident Management"/>
    <s v="INC.04 Does your organisation isolate information systems which are known to be compromised from the network?"/>
    <s v="No"/>
    <m/>
    <n v="0"/>
  </r>
  <r>
    <x v="10"/>
    <s v="INC.05 Incident Management"/>
    <s v="INC.05 Has your organisation established and documented local incident response procedures, and ensured they are communicated to all relevant personnel and tested periodically?"/>
    <s v="No"/>
    <m/>
    <n v="0"/>
  </r>
  <r>
    <x v="11"/>
    <s v="LOG.01 Monitoring and Logging"/>
    <s v="LOG.01 Does your organisation restrict remote monitoring and management services, such as SNMP, NTP, or Syslog, with appropriate security hardening?"/>
    <s v="No"/>
    <m/>
    <n v="0"/>
  </r>
  <r>
    <x v="11"/>
    <s v="LOG.02 Monitoring and Logging"/>
    <s v="LOG.02 Does your organisation use intrusion detection and/or prevention techniques to detect/prevent unauthorised access, modifications or malicious behaviour?"/>
    <s v="No"/>
    <m/>
    <n v="0"/>
  </r>
  <r>
    <x v="11"/>
    <s v="LOG.03 Monitoring and Logging"/>
    <s v="LOG.03 Does your organisation maintain an accurate and authenticated time source such as Network Time Protocol (NTP)?"/>
    <s v="No"/>
    <m/>
    <n v="0"/>
  </r>
  <r>
    <x v="11"/>
    <s v="LOG.04 Monitoring and Logging"/>
    <s v="LOG.04 Does your organisation keep audit logs recording user activities, exceptions/errors and security events for at least 90 days?"/>
    <s v="No"/>
    <m/>
    <n v="0"/>
  </r>
  <r>
    <x v="11"/>
    <s v="LOG.05 Monitoring and Logging"/>
    <s v="LOG.05 Does your organisation record and keep system administrator and system operator logs for at least 90 days?"/>
    <s v="No"/>
    <m/>
    <n v="0"/>
  </r>
  <r>
    <x v="11"/>
    <s v="LOG.06 Monitoring and Logging"/>
    <s v="LOG.06 Does your organisation store log files on a separate server or media, e.g. syslog host?"/>
    <s v="No"/>
    <m/>
    <n v="0"/>
  </r>
  <r>
    <x v="11"/>
    <s v="LOG.07 Monitoring and Logging"/>
    <s v="LOG.07 Does your organisation review log files regularly to ensure that logging information is appropriate in terms of integrity and availability?"/>
    <s v="No"/>
    <m/>
    <n v="0"/>
  </r>
  <r>
    <x v="11"/>
    <s v="LOG.08 Monitoring and Logging"/>
    <s v="LOG.08 Does your organisation perform capacity planning and monitoring to ensure the adequacy of processing and storage capabilities?"/>
    <s v="No"/>
    <m/>
    <n v="0"/>
  </r>
  <r>
    <x v="11"/>
    <s v="LOG.09 Monitoring and Logging"/>
    <s v="LOG.09 Does your organisation monitor security breaches, such as malware, IPS alerts, etc., based on policies which allow for alerting of critical events to security administrators?"/>
    <s v="No"/>
    <m/>
    <n v="0"/>
  </r>
  <r>
    <x v="11"/>
    <s v="LOG.10 Monitoring and Logging"/>
    <s v="LOG.10 Does your organisation configure audit logging to record the following events?_x000a_• Privileged actions;_x000a_• Access to sensitive resources, e.g. a particular file/folder (success and failure);_x000a_• Security events, including:_x000a_ o Successful and failed login attempts;_x000a_ o Clearing of audit logs;_x000a_ o Account management events, including changes to membership of privileged/administrative user groups;_x000a_ o System start up and shutdown;_x000a_ o System time changes;_x000a_ o System backup or restoration;_x000a_ o Changes to audit policy settings."/>
    <s v="No"/>
    <m/>
    <n v="0"/>
  </r>
  <r>
    <x v="11"/>
    <s v="LOG.11 Monitoring and Logging"/>
    <s v="LOG.11 Does your organisation capture and record event time and date in all audit events?"/>
    <s v="No"/>
    <m/>
    <n v="0"/>
  </r>
  <r>
    <x v="11"/>
    <s v="LOG.12 Monitoring and Logging"/>
    <s v="LOG.12 Does your organisation secure and preserve the integrity of audit logs?"/>
    <s v="No"/>
    <m/>
    <n v="0"/>
  </r>
  <r>
    <x v="12"/>
    <s v="NTK.01 Network"/>
    <s v="NTK.01 Does your organisation assign static IP addresses to servers, except where dynamic DNS technologies are employed for load balancing?"/>
    <s v="No"/>
    <m/>
    <n v="0"/>
  </r>
  <r>
    <x v="12"/>
    <s v="NTK.02 Network"/>
    <s v="NTK.02 Does your organisation apply DNS settings to prevent against DNS poisoning attacks, by using only trusted authoritative sources?"/>
    <s v="No"/>
    <m/>
    <n v="0"/>
  </r>
  <r>
    <x v="12"/>
    <s v="NTK.03 Network"/>
    <s v="NTK.03 Does your organisation encrypt all non-console administrative access using strong cryptography?"/>
    <s v="No"/>
    <m/>
    <n v="0"/>
  </r>
  <r>
    <x v="12"/>
    <s v="NTK.04 Network"/>
    <s v="NTK.04 Does your organisation take all steps required to harden the TCP/IP stack and protect servers against denial of service attacks, including disabling ICMP redirects, SYN attack protection and disabling IP source routing?"/>
    <s v="No"/>
    <m/>
    <n v="0"/>
  </r>
  <r>
    <x v="12"/>
    <s v="NTK.05 Network"/>
    <s v="NTK.05 Does your organisation protect data in transit, including all authentication data, using strong encryption?"/>
    <s v="No"/>
    <m/>
    <n v="0"/>
  </r>
  <r>
    <x v="12"/>
    <s v="NTK.06 Network"/>
    <s v="NTK.06 Does your organisation disable all weak SSL ciphers on servers?"/>
    <s v="No"/>
    <m/>
    <n v="0"/>
  </r>
  <r>
    <x v="13"/>
    <s v="OPS.01 Operations"/>
    <s v="OPS.01 Does your organisation dispose of data or backup files when they are no longer required?"/>
    <s v="No"/>
    <m/>
    <n v="0"/>
  </r>
  <r>
    <x v="13"/>
    <s v="OPS.02 Operations"/>
    <s v="OPS.02 Does your organisation wipe hard drives securely prior to the disposal or re-use of server hardware?"/>
    <s v="No"/>
    <m/>
    <n v="0"/>
  </r>
  <r>
    <x v="13"/>
    <s v="OPS.03 Operations"/>
    <s v="OPS.03 Does your organisation have plans to restore critical services and systems within an acceptable time period following a compromise or loss of availability?"/>
    <s v="No"/>
    <m/>
    <n v="0"/>
  </r>
  <r>
    <x v="13"/>
    <s v="OPS.04 Operations"/>
    <s v="OPS.04 Has your organisation taken appropriate measures to support the implementation of a recovery plan, including the following?_x000a_• Maintaining standard build instructions or build images to allow timely system restoration;_x000a_• Retaining secured off-site copies of custom software relied upon by the server;_x000a_• Retaining secured backups of critical data."/>
    <s v="No"/>
    <m/>
    <n v="0"/>
  </r>
  <r>
    <x v="13"/>
    <s v="OPS.05 Operations"/>
    <s v="OPS.05 Does your organisation test restores of server backups regularly to ensure that data and operating systems can be recovered when required?"/>
    <s v="No"/>
    <m/>
    <n v="0"/>
  </r>
  <r>
    <x v="13"/>
    <s v="OPS.06 Operations"/>
    <s v="OPS.06 Does your organisation secure backups to the same degree as data present on production services to preserve backup confidentiality and integrity?"/>
    <s v="No"/>
    <m/>
    <n v="0"/>
  </r>
  <r>
    <x v="13"/>
    <s v="OPS.07 Operations"/>
    <s v="OPS.07 Has your organisation documented and distributed operating procedures for critical systems as required?"/>
    <s v="No"/>
    <m/>
    <n v="0"/>
  </r>
  <r>
    <x v="13"/>
    <s v="OPS.08 Operations"/>
    <s v="OPS.08 Has your organisation documented IT infrastructure and network connectivity and does it keep the documentation up to date?"/>
    <s v="No"/>
    <m/>
    <n v="0"/>
  </r>
  <r>
    <x v="13"/>
    <s v="OPS.09 Operations"/>
    <s v="OPS.09 Does your organisation protect system documentation from unauthorised access?"/>
    <s v="No"/>
    <m/>
    <n v="0"/>
  </r>
  <r>
    <x v="13"/>
    <s v="OPS.10 Operations"/>
    <s v="OPS.10 Does your organisation review and update procedures annually and after any significant changes?"/>
    <s v="No"/>
    <m/>
    <n v="0"/>
  </r>
  <r>
    <x v="13"/>
    <s v="OPS.11 Operations"/>
    <s v="OPS.11 Does your organisation accompany servers by server build and configuration documentation that is accurate and up to date to facilitate rebuilds?"/>
    <s v="No"/>
    <m/>
    <n v="0"/>
  </r>
  <r>
    <x v="13"/>
    <s v="OPS.12 Operations"/>
    <s v="OPS.12 Has your organisation set up secure key management processes for the exchange and storage of cryptographic keys?"/>
    <s v="No"/>
    <m/>
    <n v="0"/>
  </r>
  <r>
    <x v="13"/>
    <s v="OPS.13 Operations"/>
    <s v="OPS.13 Does your organisation use SSL certificates from a reputable source?"/>
    <s v="No"/>
    <m/>
    <n v="0"/>
  </r>
  <r>
    <x v="14"/>
    <s v="VUL.01 Vulnerability Management"/>
    <s v="VUL.01 Does your organisation run antivirus software on all systems commonly affected by malware?"/>
    <s v="No"/>
    <m/>
    <n v="0"/>
  </r>
  <r>
    <x v="14"/>
    <s v="VUL.02 Vulnerability Management"/>
    <s v="VUL.02 Does your organisation keep antivirus software up-to-date and configured to perform periodic scans?"/>
    <s v="No"/>
    <m/>
    <n v="0"/>
  </r>
  <r>
    <x v="14"/>
    <s v="VUL.03 Vulnerability Management"/>
    <s v="VUL.03 Does your organisation configure antivirus software to detect and remove all known types of malware, e.g. rootkits, PUAs etc.?"/>
    <s v="No"/>
    <m/>
    <n v="0"/>
  </r>
  <r>
    <x v="14"/>
    <s v="VUL.04 Vulnerability Management"/>
    <s v="VUL.04 Does your organisation establish a process to identify security vulnerabilities for all systems?"/>
    <s v="No"/>
    <m/>
    <n v="0"/>
  </r>
  <r>
    <x v="14"/>
    <s v="VUL.05 Vulnerability Management"/>
    <s v="VUL.05 Does your organisation include the review of external security alerting services and vendor security vulnerability bulletins in patch management procedures?"/>
    <s v="No"/>
    <m/>
    <n v="0"/>
  </r>
  <r>
    <x v="14"/>
    <s v="VUL.06 Vulnerability Management"/>
    <s v="VUL.06 Does your organisation assign an appropriate and system and data-specific risk ranking, e.g. 'high', 'medium', 'low', to newly discovered vulnerabilities?"/>
    <s v="No"/>
    <m/>
    <n v="0"/>
  </r>
  <r>
    <x v="14"/>
    <s v="VUL.07 Vulnerability Management"/>
    <s v="VUL.07 Does your organisation apply security updates on a prioritised basis and apply patches within one month of public release?"/>
    <s v="No"/>
    <m/>
    <n v="0"/>
  </r>
  <r>
    <x v="14"/>
    <s v="VUL.08 Vulnerability Management"/>
    <s v="VUL.08 Does your organisation apply critical security updates or implement appropriate workarounds within 5 working days?"/>
    <s v="No"/>
    <m/>
    <n v="0"/>
  </r>
  <r>
    <x v="14"/>
    <s v="VUL.09 Vulnerability Management"/>
    <s v="VUL.09 Does your organisation perform quarterly vulnerability assessments and annual penetration testing?"/>
    <s v="No"/>
    <m/>
    <n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4"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rowHeaderCaption="Control Area">
  <location ref="B2:C17" firstHeaderRow="1" firstDataRow="1" firstDataCol="1"/>
  <pivotFields count="6">
    <pivotField axis="axisRow" showAll="0">
      <items count="16">
        <item x="7"/>
        <item x="9"/>
        <item x="10"/>
        <item x="11"/>
        <item x="12"/>
        <item x="13"/>
        <item x="8"/>
        <item x="3"/>
        <item x="2"/>
        <item x="5"/>
        <item x="1"/>
        <item x="6"/>
        <item x="4"/>
        <item x="14"/>
        <item h="1" x="0"/>
        <item t="default"/>
      </items>
    </pivotField>
    <pivotField showAll="0"/>
    <pivotField showAll="0"/>
    <pivotField showAll="0"/>
    <pivotField showAll="0" defaultSubtotal="0"/>
    <pivotField dataField="1" showAll="0" defaultSubtotal="0"/>
  </pivotFields>
  <rowFields count="1">
    <field x="0"/>
  </rowFields>
  <rowItems count="15">
    <i>
      <x/>
    </i>
    <i>
      <x v="1"/>
    </i>
    <i>
      <x v="2"/>
    </i>
    <i>
      <x v="3"/>
    </i>
    <i>
      <x v="4"/>
    </i>
    <i>
      <x v="5"/>
    </i>
    <i>
      <x v="6"/>
    </i>
    <i>
      <x v="7"/>
    </i>
    <i>
      <x v="8"/>
    </i>
    <i>
      <x v="9"/>
    </i>
    <i>
      <x v="10"/>
    </i>
    <i>
      <x v="11"/>
    </i>
    <i>
      <x v="12"/>
    </i>
    <i>
      <x v="13"/>
    </i>
    <i t="grand">
      <x/>
    </i>
  </rowItems>
  <colItems count="1">
    <i/>
  </colItems>
  <dataFields count="1">
    <dataField name="Implemented Controls" fld="5" baseField="0" baseItem="0"/>
  </dataFields>
  <formats count="42">
    <format dxfId="68">
      <pivotArea collapsedLevelsAreSubtotals="1" fieldPosition="0">
        <references count="1">
          <reference field="0" count="0"/>
        </references>
      </pivotArea>
    </format>
    <format dxfId="67">
      <pivotArea dataOnly="0" labelOnly="1" fieldPosition="0">
        <references count="1">
          <reference field="0" count="0"/>
        </references>
      </pivotArea>
    </format>
    <format dxfId="66">
      <pivotArea type="all" dataOnly="0" outline="0" fieldPosition="0"/>
    </format>
    <format dxfId="65">
      <pivotArea outline="0" collapsedLevelsAreSubtotals="1" fieldPosition="0"/>
    </format>
    <format dxfId="64">
      <pivotArea field="0" type="button" dataOnly="0" labelOnly="1" outline="0" axis="axisRow" fieldPosition="0"/>
    </format>
    <format dxfId="63">
      <pivotArea dataOnly="0" labelOnly="1" outline="0" axis="axisValues" fieldPosition="0"/>
    </format>
    <format dxfId="62">
      <pivotArea dataOnly="0" labelOnly="1" fieldPosition="0">
        <references count="1">
          <reference field="0" count="0"/>
        </references>
      </pivotArea>
    </format>
    <format dxfId="61">
      <pivotArea dataOnly="0" labelOnly="1" grandRow="1" outline="0" fieldPosition="0"/>
    </format>
    <format dxfId="60">
      <pivotArea dataOnly="0" labelOnly="1" outline="0" axis="axisValues" fieldPosition="0"/>
    </format>
    <format dxfId="59">
      <pivotArea dataOnly="0" labelOnly="1" fieldPosition="0">
        <references count="1">
          <reference field="0" count="0"/>
        </references>
      </pivotArea>
    </format>
    <format dxfId="58">
      <pivotArea collapsedLevelsAreSubtotals="1" fieldPosition="0">
        <references count="1">
          <reference field="0" count="0"/>
        </references>
      </pivotArea>
    </format>
    <format dxfId="57">
      <pivotArea dataOnly="0" labelOnly="1" fieldPosition="0">
        <references count="1">
          <reference field="0" count="0"/>
        </references>
      </pivotArea>
    </format>
    <format dxfId="56">
      <pivotArea collapsedLevelsAreSubtotals="1" fieldPosition="0">
        <references count="1">
          <reference field="0" count="0"/>
        </references>
      </pivotArea>
    </format>
    <format dxfId="55">
      <pivotArea dataOnly="0" labelOnly="1" fieldPosition="0">
        <references count="1">
          <reference field="0" count="0"/>
        </references>
      </pivotArea>
    </format>
    <format dxfId="54">
      <pivotArea type="all" dataOnly="0" outline="0" fieldPosition="0"/>
    </format>
    <format dxfId="53">
      <pivotArea outline="0" collapsedLevelsAreSubtotals="1" fieldPosition="0"/>
    </format>
    <format dxfId="52">
      <pivotArea field="0" type="button" dataOnly="0" labelOnly="1" outline="0" axis="axisRow" fieldPosition="0"/>
    </format>
    <format dxfId="51">
      <pivotArea dataOnly="0" labelOnly="1" outline="0" axis="axisValues" fieldPosition="0"/>
    </format>
    <format dxfId="50">
      <pivotArea dataOnly="0" labelOnly="1" fieldPosition="0">
        <references count="1">
          <reference field="0" count="0"/>
        </references>
      </pivotArea>
    </format>
    <format dxfId="49">
      <pivotArea dataOnly="0" labelOnly="1" grandRow="1" outline="0" fieldPosition="0"/>
    </format>
    <format dxfId="48">
      <pivotArea dataOnly="0" labelOnly="1" outline="0" axis="axisValues" fieldPosition="0"/>
    </format>
    <format dxfId="47">
      <pivotArea type="all" dataOnly="0" outline="0" fieldPosition="0"/>
    </format>
    <format dxfId="46">
      <pivotArea outline="0" collapsedLevelsAreSubtotals="1" fieldPosition="0"/>
    </format>
    <format dxfId="45">
      <pivotArea field="0" type="button" dataOnly="0" labelOnly="1" outline="0" axis="axisRow" fieldPosition="0"/>
    </format>
    <format dxfId="44">
      <pivotArea dataOnly="0" labelOnly="1" outline="0" axis="axisValues" fieldPosition="0"/>
    </format>
    <format dxfId="43">
      <pivotArea dataOnly="0" labelOnly="1" fieldPosition="0">
        <references count="1">
          <reference field="0" count="0"/>
        </references>
      </pivotArea>
    </format>
    <format dxfId="42">
      <pivotArea dataOnly="0" labelOnly="1" grandRow="1" outline="0" fieldPosition="0"/>
    </format>
    <format dxfId="41">
      <pivotArea dataOnly="0" labelOnly="1" outline="0" axis="axisValues" fieldPosition="0"/>
    </format>
    <format dxfId="40">
      <pivotArea type="all" dataOnly="0" outline="0" fieldPosition="0"/>
    </format>
    <format dxfId="39">
      <pivotArea outline="0" collapsedLevelsAreSubtotals="1" fieldPosition="0"/>
    </format>
    <format dxfId="38">
      <pivotArea field="0" type="button" dataOnly="0" labelOnly="1" outline="0" axis="axisRow" fieldPosition="0"/>
    </format>
    <format dxfId="37">
      <pivotArea dataOnly="0" labelOnly="1" outline="0" axis="axisValues" fieldPosition="0"/>
    </format>
    <format dxfId="36">
      <pivotArea dataOnly="0" labelOnly="1" fieldPosition="0">
        <references count="1">
          <reference field="0" count="0"/>
        </references>
      </pivotArea>
    </format>
    <format dxfId="35">
      <pivotArea dataOnly="0" labelOnly="1" grandRow="1" outline="0" fieldPosition="0"/>
    </format>
    <format dxfId="34">
      <pivotArea dataOnly="0" labelOnly="1" outline="0" axis="axisValues" fieldPosition="0"/>
    </format>
    <format dxfId="33">
      <pivotArea type="all" dataOnly="0" outline="0" fieldPosition="0"/>
    </format>
    <format dxfId="32">
      <pivotArea outline="0" collapsedLevelsAreSubtotals="1" fieldPosition="0"/>
    </format>
    <format dxfId="31">
      <pivotArea field="0" type="button" dataOnly="0" labelOnly="1" outline="0" axis="axisRow" fieldPosition="0"/>
    </format>
    <format dxfId="30">
      <pivotArea dataOnly="0" labelOnly="1" outline="0" axis="axisValues" fieldPosition="0"/>
    </format>
    <format dxfId="29">
      <pivotArea dataOnly="0" labelOnly="1" fieldPosition="0">
        <references count="1">
          <reference field="0" count="0"/>
        </references>
      </pivotArea>
    </format>
    <format dxfId="28">
      <pivotArea dataOnly="0" labelOnly="1" grandRow="1" outline="0" fieldPosition="0"/>
    </format>
    <format dxfId="27">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ables/table1.xml><?xml version="1.0" encoding="utf-8"?>
<table xmlns="http://schemas.openxmlformats.org/spreadsheetml/2006/main" id="1" name="Table1" displayName="Table1" ref="A1:E11" totalsRowShown="0" headerRowDxfId="75" dataDxfId="74">
  <autoFilter ref="A1:E11"/>
  <tableColumns count="5">
    <tableColumn id="1" name="Name of subcontractor" dataDxfId="73"/>
    <tableColumn id="2" name="Nature of service provided" dataDxfId="72"/>
    <tableColumn id="3" name="Geographical location of service provided" dataDxfId="71"/>
    <tableColumn id="4" name="Will the subcontractor store, process or transmit Brasenose College data?" dataDxfId="70"/>
    <tableColumn id="5" name="Relevant certifications held by subcontractor, e.g. ISO/IEC 27001, PCI-DSS" dataDxfId="69"/>
  </tableColumns>
  <tableStyleInfo name="TableStyleMedium15"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D48"/>
  <sheetViews>
    <sheetView showGridLines="0" tabSelected="1" topLeftCell="A7" zoomScaleNormal="100" workbookViewId="0">
      <selection activeCell="B15" sqref="B15"/>
    </sheetView>
  </sheetViews>
  <sheetFormatPr defaultColWidth="8.7109375" defaultRowHeight="15" x14ac:dyDescent="0.25"/>
  <cols>
    <col min="1" max="1" width="16.7109375" style="19" customWidth="1"/>
    <col min="2" max="2" width="55.42578125" style="19" customWidth="1"/>
    <col min="3" max="3" width="55.28515625" style="19" customWidth="1"/>
    <col min="4" max="4" width="0.5703125" style="23" hidden="1" customWidth="1"/>
    <col min="5" max="16384" width="8.7109375" style="19"/>
  </cols>
  <sheetData>
    <row r="2" spans="2:3" ht="19.5" thickBot="1" x14ac:dyDescent="0.35">
      <c r="B2" s="91" t="s">
        <v>266</v>
      </c>
      <c r="C2" s="91" t="s">
        <v>281</v>
      </c>
    </row>
    <row r="3" spans="2:3" ht="15.75" thickTop="1" x14ac:dyDescent="0.25"/>
    <row r="4" spans="2:3" x14ac:dyDescent="0.25">
      <c r="B4" s="116" t="s">
        <v>148</v>
      </c>
      <c r="C4" s="116"/>
    </row>
    <row r="5" spans="2:3" x14ac:dyDescent="0.25">
      <c r="B5" s="2" t="s">
        <v>143</v>
      </c>
      <c r="C5" s="6"/>
    </row>
    <row r="6" spans="2:3" x14ac:dyDescent="0.25">
      <c r="B6" s="2" t="s">
        <v>145</v>
      </c>
      <c r="C6" s="6"/>
    </row>
    <row r="7" spans="2:3" x14ac:dyDescent="0.25">
      <c r="B7" s="2" t="s">
        <v>146</v>
      </c>
      <c r="C7" s="6"/>
    </row>
    <row r="8" spans="2:3" x14ac:dyDescent="0.25">
      <c r="B8" s="2" t="s">
        <v>147</v>
      </c>
      <c r="C8" s="6"/>
    </row>
    <row r="9" spans="2:3" ht="120" customHeight="1" x14ac:dyDescent="0.25">
      <c r="B9" s="2" t="s">
        <v>144</v>
      </c>
      <c r="C9" s="6"/>
    </row>
    <row r="10" spans="2:3" x14ac:dyDescent="0.25">
      <c r="B10" s="2" t="s">
        <v>289</v>
      </c>
      <c r="C10" s="7"/>
    </row>
    <row r="11" spans="2:3" x14ac:dyDescent="0.25">
      <c r="B11" s="2" t="s">
        <v>290</v>
      </c>
      <c r="C11" s="7"/>
    </row>
    <row r="12" spans="2:3" x14ac:dyDescent="0.25">
      <c r="B12" s="2" t="s">
        <v>291</v>
      </c>
      <c r="C12" s="7"/>
    </row>
    <row r="13" spans="2:3" x14ac:dyDescent="0.25">
      <c r="B13" s="111"/>
      <c r="C13" s="112"/>
    </row>
    <row r="14" spans="2:3" ht="30" x14ac:dyDescent="0.25">
      <c r="B14" s="2" t="s">
        <v>298</v>
      </c>
      <c r="C14" s="100" t="s">
        <v>276</v>
      </c>
    </row>
    <row r="15" spans="2:3" ht="47.25" customHeight="1" x14ac:dyDescent="0.25">
      <c r="B15" s="2" t="s">
        <v>313</v>
      </c>
      <c r="C15" s="122" t="s">
        <v>312</v>
      </c>
    </row>
    <row r="16" spans="2:3" x14ac:dyDescent="0.25">
      <c r="B16" s="2" t="s">
        <v>275</v>
      </c>
      <c r="C16" s="100" t="s">
        <v>276</v>
      </c>
    </row>
    <row r="17" spans="2:4" ht="30" x14ac:dyDescent="0.25">
      <c r="B17" s="2" t="s">
        <v>299</v>
      </c>
      <c r="C17" s="100" t="s">
        <v>276</v>
      </c>
    </row>
    <row r="18" spans="2:4" ht="30" x14ac:dyDescent="0.25">
      <c r="B18" s="2" t="s">
        <v>288</v>
      </c>
      <c r="C18" s="100" t="s">
        <v>276</v>
      </c>
    </row>
    <row r="19" spans="2:4" ht="30" x14ac:dyDescent="0.25">
      <c r="B19" s="3" t="s">
        <v>262</v>
      </c>
      <c r="C19" s="8" t="s">
        <v>142</v>
      </c>
      <c r="D19" s="24" t="b">
        <f>IF(C19="No",FALSE,TRUE)</f>
        <v>0</v>
      </c>
    </row>
    <row r="20" spans="2:4" ht="30" x14ac:dyDescent="0.25">
      <c r="B20" s="4" t="s">
        <v>263</v>
      </c>
      <c r="C20" s="9" t="s">
        <v>142</v>
      </c>
      <c r="D20" s="24" t="b">
        <f>IF(C20="No",FALSE,TRUE)</f>
        <v>0</v>
      </c>
    </row>
    <row r="21" spans="2:4" ht="30" x14ac:dyDescent="0.25">
      <c r="B21" s="5" t="s">
        <v>264</v>
      </c>
      <c r="C21" s="10" t="s">
        <v>142</v>
      </c>
      <c r="D21" s="24" t="b">
        <f>IF(C21="No",FALSE,TRUE)</f>
        <v>0</v>
      </c>
    </row>
    <row r="22" spans="2:4" ht="36" customHeight="1" x14ac:dyDescent="0.25">
      <c r="D22" s="25"/>
    </row>
    <row r="23" spans="2:4" ht="14.65" customHeight="1" x14ac:dyDescent="0.25">
      <c r="B23" s="114" t="s">
        <v>149</v>
      </c>
      <c r="C23" s="115"/>
      <c r="D23" s="26"/>
    </row>
    <row r="24" spans="2:4" ht="28.9" customHeight="1" x14ac:dyDescent="0.25">
      <c r="B24" s="117" t="s">
        <v>152</v>
      </c>
      <c r="C24" s="27"/>
      <c r="D24" s="28" t="b">
        <v>0</v>
      </c>
    </row>
    <row r="25" spans="2:4" ht="28.9" customHeight="1" x14ac:dyDescent="0.25">
      <c r="B25" s="118"/>
      <c r="C25" s="27"/>
      <c r="D25" s="28" t="b">
        <v>0</v>
      </c>
    </row>
    <row r="26" spans="2:4" ht="28.9" customHeight="1" x14ac:dyDescent="0.25">
      <c r="B26" s="118"/>
      <c r="C26" s="27"/>
      <c r="D26" s="28" t="b">
        <v>0</v>
      </c>
    </row>
    <row r="27" spans="2:4" ht="28.9" customHeight="1" x14ac:dyDescent="0.25">
      <c r="B27" s="118"/>
      <c r="C27" s="27"/>
      <c r="D27" s="28" t="b">
        <v>0</v>
      </c>
    </row>
    <row r="28" spans="2:4" ht="28.9" customHeight="1" x14ac:dyDescent="0.25">
      <c r="B28" s="118"/>
      <c r="C28" s="27"/>
      <c r="D28" s="28" t="b">
        <v>0</v>
      </c>
    </row>
    <row r="29" spans="2:4" ht="28.9" customHeight="1" x14ac:dyDescent="0.25">
      <c r="B29" s="119"/>
      <c r="C29" s="27"/>
      <c r="D29" s="24" t="b">
        <v>0</v>
      </c>
    </row>
    <row r="30" spans="2:4" ht="28.9" customHeight="1" x14ac:dyDescent="0.25">
      <c r="B30" s="117" t="s">
        <v>151</v>
      </c>
      <c r="C30" s="27"/>
      <c r="D30" s="28" t="b">
        <v>0</v>
      </c>
    </row>
    <row r="31" spans="2:4" ht="28.9" customHeight="1" x14ac:dyDescent="0.25">
      <c r="B31" s="119"/>
      <c r="C31" s="27"/>
      <c r="D31" s="28" t="b">
        <v>0</v>
      </c>
    </row>
    <row r="32" spans="2:4" ht="28.9" customHeight="1" x14ac:dyDescent="0.25">
      <c r="B32" s="117" t="s">
        <v>258</v>
      </c>
      <c r="C32" s="27"/>
      <c r="D32" s="28" t="b">
        <v>0</v>
      </c>
    </row>
    <row r="33" spans="2:4" ht="28.9" customHeight="1" x14ac:dyDescent="0.25">
      <c r="B33" s="119"/>
      <c r="C33" s="27"/>
      <c r="D33" s="28" t="b">
        <v>0</v>
      </c>
    </row>
    <row r="34" spans="2:4" ht="28.9" customHeight="1" x14ac:dyDescent="0.25">
      <c r="B34" s="95"/>
      <c r="C34" s="96"/>
      <c r="D34" s="28"/>
    </row>
    <row r="35" spans="2:4" ht="14.65" customHeight="1" x14ac:dyDescent="0.25">
      <c r="B35" s="114" t="s">
        <v>274</v>
      </c>
      <c r="C35" s="115"/>
      <c r="D35" s="26"/>
    </row>
    <row r="36" spans="2:4" ht="57.4" customHeight="1" x14ac:dyDescent="0.25">
      <c r="B36" s="94" t="s">
        <v>269</v>
      </c>
      <c r="C36" s="27"/>
      <c r="D36" s="28" t="b">
        <v>0</v>
      </c>
    </row>
    <row r="37" spans="2:4" ht="36" customHeight="1" x14ac:dyDescent="0.25">
      <c r="B37" s="113" t="str">
        <f>IF(AND(D19=TRUE,D20=TRUE,D21=TRUE),"You do not need to complete the rest of the assessment. Please return the spreadsheet with this page completed and copies of your ISO/IEC 27001 Certificate and your Statement of Applicability.","")</f>
        <v/>
      </c>
      <c r="C37" s="113"/>
      <c r="D37" s="28" t="b">
        <f>IF(B37="",TRUE,FALSE)</f>
        <v>1</v>
      </c>
    </row>
    <row r="38" spans="2:4" x14ac:dyDescent="0.25">
      <c r="B38" s="109" t="s">
        <v>267</v>
      </c>
      <c r="C38" s="110"/>
    </row>
    <row r="39" spans="2:4" x14ac:dyDescent="0.25">
      <c r="B39" s="20" t="s">
        <v>157</v>
      </c>
      <c r="C39" s="92" t="str">
        <f>IF(D39,"Complete this section","Do not complete this section")</f>
        <v>Do not complete this section</v>
      </c>
      <c r="D39" s="23" t="b">
        <f>AND(IF(OR(D24,D25,D26,D27,D28,D29,D31,D33),TRUE,FALSE),D37)</f>
        <v>0</v>
      </c>
    </row>
    <row r="40" spans="2:4" x14ac:dyDescent="0.25">
      <c r="B40" s="21" t="s">
        <v>154</v>
      </c>
      <c r="C40" s="92" t="str">
        <f>IF(D40,"Complete this section","Do not complete this section")</f>
        <v>Do not complete this section</v>
      </c>
      <c r="D40" s="23" t="b">
        <f>AND(IF(OR(D24,D25,D26),TRUE,FALSE),D37)</f>
        <v>0</v>
      </c>
    </row>
    <row r="41" spans="2:4" x14ac:dyDescent="0.25">
      <c r="B41" s="22" t="s">
        <v>155</v>
      </c>
      <c r="C41" s="92" t="str">
        <f>IF(D41,"Complete this section","Do not complete this section")</f>
        <v>Do not complete this section</v>
      </c>
      <c r="D41" s="23" t="b">
        <f>AND(IF(OR(D26,D27,D28,D29,D31,D33), TRUE, FALSE),D37)</f>
        <v>0</v>
      </c>
    </row>
    <row r="42" spans="2:4" x14ac:dyDescent="0.25">
      <c r="B42" s="97" t="s">
        <v>268</v>
      </c>
      <c r="C42" s="92" t="str">
        <f>IF(D36,"Complete this section","Do not complete this section")</f>
        <v>Do not complete this section</v>
      </c>
    </row>
    <row r="44" spans="2:4" x14ac:dyDescent="0.25">
      <c r="B44" s="109" t="s">
        <v>292</v>
      </c>
      <c r="C44" s="110"/>
    </row>
    <row r="45" spans="2:4" x14ac:dyDescent="0.25">
      <c r="B45" s="103" t="s">
        <v>277</v>
      </c>
      <c r="C45" s="101"/>
    </row>
    <row r="46" spans="2:4" x14ac:dyDescent="0.25">
      <c r="B46" s="103" t="s">
        <v>278</v>
      </c>
      <c r="C46" s="102"/>
    </row>
    <row r="47" spans="2:4" x14ac:dyDescent="0.25">
      <c r="B47" s="103" t="s">
        <v>279</v>
      </c>
      <c r="C47" s="102"/>
    </row>
    <row r="48" spans="2:4" ht="120" customHeight="1" x14ac:dyDescent="0.25">
      <c r="B48" s="103" t="s">
        <v>280</v>
      </c>
      <c r="C48" s="101"/>
    </row>
  </sheetData>
  <mergeCells count="10">
    <mergeCell ref="B4:C4"/>
    <mergeCell ref="B24:B29"/>
    <mergeCell ref="B30:B31"/>
    <mergeCell ref="B32:B33"/>
    <mergeCell ref="B35:C35"/>
    <mergeCell ref="B44:C44"/>
    <mergeCell ref="B13:C13"/>
    <mergeCell ref="B37:C37"/>
    <mergeCell ref="B38:C38"/>
    <mergeCell ref="B23:C23"/>
  </mergeCells>
  <conditionalFormatting sqref="C40:C41">
    <cfRule type="cellIs" dxfId="26" priority="28" operator="equal">
      <formula>"No"</formula>
    </cfRule>
    <cfRule type="cellIs" dxfId="25" priority="29" operator="equal">
      <formula>"Yes"</formula>
    </cfRule>
  </conditionalFormatting>
  <conditionalFormatting sqref="C40:C41">
    <cfRule type="cellIs" dxfId="24" priority="25" operator="equal">
      <formula>"N.a."</formula>
    </cfRule>
  </conditionalFormatting>
  <conditionalFormatting sqref="C40:C41">
    <cfRule type="cellIs" dxfId="23" priority="24" operator="equal">
      <formula>"Complete this section"</formula>
    </cfRule>
  </conditionalFormatting>
  <conditionalFormatting sqref="C40:C41">
    <cfRule type="cellIs" dxfId="22" priority="23" operator="equal">
      <formula>"This section is N.a."</formula>
    </cfRule>
  </conditionalFormatting>
  <conditionalFormatting sqref="C39">
    <cfRule type="cellIs" dxfId="21" priority="21" operator="equal">
      <formula>"No"</formula>
    </cfRule>
    <cfRule type="cellIs" dxfId="20" priority="22" operator="equal">
      <formula>"Yes"</formula>
    </cfRule>
  </conditionalFormatting>
  <conditionalFormatting sqref="C39">
    <cfRule type="cellIs" dxfId="19" priority="20" operator="equal">
      <formula>"N.a."</formula>
    </cfRule>
  </conditionalFormatting>
  <conditionalFormatting sqref="C39">
    <cfRule type="cellIs" dxfId="18" priority="19" operator="equal">
      <formula>"Complete this section"</formula>
    </cfRule>
  </conditionalFormatting>
  <conditionalFormatting sqref="C39">
    <cfRule type="cellIs" dxfId="17" priority="18" operator="equal">
      <formula>"This section is N.a."</formula>
    </cfRule>
  </conditionalFormatting>
  <conditionalFormatting sqref="B37:C37">
    <cfRule type="cellIs" dxfId="16" priority="13" operator="equal">
      <formula>"You do not need to complete the rest of the assessment. Please return the spreadsheet with this page completed and copies of your ISO/IEC 27001 Certificate and your Statement of Applicability."</formula>
    </cfRule>
    <cfRule type="cellIs" dxfId="15" priority="15" operator="equal">
      <formula>"You do not need to complete the rest of this assessment. Please return this spreadsheet with Step 1 completed and copies of your Certificate and your Statement of Applicability."</formula>
    </cfRule>
    <cfRule type="cellIs" dxfId="14" priority="16" operator="equal">
      <formula>"You do not need to complete the rest of this assessment. Please return this spreadsheet with Step 1 completed and a copies of your Certificate and Statement of Applicability"</formula>
    </cfRule>
    <cfRule type="cellIs" dxfId="13" priority="17" operator="equal">
      <formula>"You do not need to complete the rest of this assessment. Please return this spreadsheet the Step 1 completed and a copy of your certification and Statement of Applicability"</formula>
    </cfRule>
  </conditionalFormatting>
  <conditionalFormatting sqref="C39:C41">
    <cfRule type="cellIs" dxfId="12" priority="14" operator="equal">
      <formula>"Do not complete this section"</formula>
    </cfRule>
  </conditionalFormatting>
  <conditionalFormatting sqref="C42">
    <cfRule type="cellIs" dxfId="11" priority="5" operator="equal">
      <formula>"No"</formula>
    </cfRule>
    <cfRule type="cellIs" dxfId="10" priority="6" operator="equal">
      <formula>"Yes"</formula>
    </cfRule>
  </conditionalFormatting>
  <conditionalFormatting sqref="C42">
    <cfRule type="cellIs" dxfId="9" priority="4" operator="equal">
      <formula>"N.a."</formula>
    </cfRule>
  </conditionalFormatting>
  <conditionalFormatting sqref="C42">
    <cfRule type="cellIs" dxfId="8" priority="3" operator="equal">
      <formula>"Complete this section"</formula>
    </cfRule>
  </conditionalFormatting>
  <conditionalFormatting sqref="C42">
    <cfRule type="cellIs" dxfId="7" priority="2" operator="equal">
      <formula>"This section is N.a."</formula>
    </cfRule>
  </conditionalFormatting>
  <conditionalFormatting sqref="C42">
    <cfRule type="cellIs" dxfId="6" priority="1" operator="equal">
      <formula>"Do not complete this section"</formula>
    </cfRule>
  </conditionalFormatting>
  <dataValidations count="5">
    <dataValidation type="list" allowBlank="1" showInputMessage="1" showErrorMessage="1" sqref="C19:C21">
      <formula1>"Yes,No"</formula1>
    </dataValidation>
    <dataValidation type="list" allowBlank="1" showInputMessage="1" showErrorMessage="1" sqref="C18">
      <formula1>"Select,Yes,No,In negotiation"</formula1>
    </dataValidation>
    <dataValidation type="list" allowBlank="1" showInputMessage="1" showErrorMessage="1" sqref="C17">
      <formula1>"Select,UK,EEA,Non-EEA"</formula1>
    </dataValidation>
    <dataValidation type="list" allowBlank="1" showInputMessage="1" showErrorMessage="1" sqref="C16">
      <formula1>"Select,Unknown,No specific regulatory or legal requirements, Specific regulatory or legal requirements"</formula1>
    </dataValidation>
    <dataValidation type="list" allowBlank="1" showInputMessage="1" showErrorMessage="1" sqref="C14">
      <formula1>"Select,Unknown,&lt;1000 records,1000-4999 records,5000-10K records,&gt;10K records"</formula1>
    </dataValidation>
  </dataValidation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ltText="Retail Software">
                <anchor moveWithCells="1" sizeWithCells="1">
                  <from>
                    <xdr:col>2</xdr:col>
                    <xdr:colOff>0</xdr:colOff>
                    <xdr:row>23</xdr:row>
                    <xdr:rowOff>0</xdr:rowOff>
                  </from>
                  <to>
                    <xdr:col>2</xdr:col>
                    <xdr:colOff>1619250</xdr:colOff>
                    <xdr:row>24</xdr:row>
                    <xdr:rowOff>0</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sizeWithCells="1">
                  <from>
                    <xdr:col>2</xdr:col>
                    <xdr:colOff>0</xdr:colOff>
                    <xdr:row>24</xdr:row>
                    <xdr:rowOff>19050</xdr:rowOff>
                  </from>
                  <to>
                    <xdr:col>2</xdr:col>
                    <xdr:colOff>1619250</xdr:colOff>
                    <xdr:row>25</xdr:row>
                    <xdr:rowOff>0</xdr:rowOff>
                  </to>
                </anchor>
              </controlPr>
            </control>
          </mc:Choice>
        </mc:AlternateContent>
        <mc:AlternateContent xmlns:mc="http://schemas.openxmlformats.org/markup-compatibility/2006">
          <mc:Choice Requires="x14">
            <control shapeId="16387" r:id="rId6" name="Check Box 3">
              <controlPr defaultSize="0" autoFill="0" autoLine="0" autoPict="0">
                <anchor moveWithCells="1" sizeWithCells="1">
                  <from>
                    <xdr:col>2</xdr:col>
                    <xdr:colOff>0</xdr:colOff>
                    <xdr:row>25</xdr:row>
                    <xdr:rowOff>19050</xdr:rowOff>
                  </from>
                  <to>
                    <xdr:col>2</xdr:col>
                    <xdr:colOff>1619250</xdr:colOff>
                    <xdr:row>26</xdr:row>
                    <xdr:rowOff>0</xdr:rowOff>
                  </to>
                </anchor>
              </controlPr>
            </control>
          </mc:Choice>
        </mc:AlternateContent>
        <mc:AlternateContent xmlns:mc="http://schemas.openxmlformats.org/markup-compatibility/2006">
          <mc:Choice Requires="x14">
            <control shapeId="16388" r:id="rId7" name="Check Box 4">
              <controlPr defaultSize="0" autoFill="0" autoLine="0" autoPict="0">
                <anchor moveWithCells="1" sizeWithCells="1">
                  <from>
                    <xdr:col>2</xdr:col>
                    <xdr:colOff>0</xdr:colOff>
                    <xdr:row>26</xdr:row>
                    <xdr:rowOff>19050</xdr:rowOff>
                  </from>
                  <to>
                    <xdr:col>2</xdr:col>
                    <xdr:colOff>1619250</xdr:colOff>
                    <xdr:row>27</xdr:row>
                    <xdr:rowOff>0</xdr:rowOff>
                  </to>
                </anchor>
              </controlPr>
            </control>
          </mc:Choice>
        </mc:AlternateContent>
        <mc:AlternateContent xmlns:mc="http://schemas.openxmlformats.org/markup-compatibility/2006">
          <mc:Choice Requires="x14">
            <control shapeId="16389" r:id="rId8" name="Check Box 5">
              <controlPr defaultSize="0" autoFill="0" autoLine="0" autoPict="0">
                <anchor moveWithCells="1" sizeWithCells="1">
                  <from>
                    <xdr:col>2</xdr:col>
                    <xdr:colOff>0</xdr:colOff>
                    <xdr:row>27</xdr:row>
                    <xdr:rowOff>19050</xdr:rowOff>
                  </from>
                  <to>
                    <xdr:col>2</xdr:col>
                    <xdr:colOff>1619250</xdr:colOff>
                    <xdr:row>28</xdr:row>
                    <xdr:rowOff>19050</xdr:rowOff>
                  </to>
                </anchor>
              </controlPr>
            </control>
          </mc:Choice>
        </mc:AlternateContent>
        <mc:AlternateContent xmlns:mc="http://schemas.openxmlformats.org/markup-compatibility/2006">
          <mc:Choice Requires="x14">
            <control shapeId="16390" r:id="rId9" name="Check Box 6">
              <controlPr defaultSize="0" autoFill="0" autoLine="0" autoPict="0">
                <anchor moveWithCells="1" sizeWithCells="1">
                  <from>
                    <xdr:col>2</xdr:col>
                    <xdr:colOff>0</xdr:colOff>
                    <xdr:row>29</xdr:row>
                    <xdr:rowOff>0</xdr:rowOff>
                  </from>
                  <to>
                    <xdr:col>3</xdr:col>
                    <xdr:colOff>0</xdr:colOff>
                    <xdr:row>30</xdr:row>
                    <xdr:rowOff>0</xdr:rowOff>
                  </to>
                </anchor>
              </controlPr>
            </control>
          </mc:Choice>
        </mc:AlternateContent>
        <mc:AlternateContent xmlns:mc="http://schemas.openxmlformats.org/markup-compatibility/2006">
          <mc:Choice Requires="x14">
            <control shapeId="16391" r:id="rId10" name="Check Box 7">
              <controlPr defaultSize="0" autoFill="0" autoLine="0" autoPict="0">
                <anchor moveWithCells="1" sizeWithCells="1">
                  <from>
                    <xdr:col>2</xdr:col>
                    <xdr:colOff>0</xdr:colOff>
                    <xdr:row>30</xdr:row>
                    <xdr:rowOff>19050</xdr:rowOff>
                  </from>
                  <to>
                    <xdr:col>2</xdr:col>
                    <xdr:colOff>2781300</xdr:colOff>
                    <xdr:row>31</xdr:row>
                    <xdr:rowOff>0</xdr:rowOff>
                  </to>
                </anchor>
              </controlPr>
            </control>
          </mc:Choice>
        </mc:AlternateContent>
        <mc:AlternateContent xmlns:mc="http://schemas.openxmlformats.org/markup-compatibility/2006">
          <mc:Choice Requires="x14">
            <control shapeId="16393" r:id="rId11" name="Check Box 9">
              <controlPr defaultSize="0" autoFill="0" autoLine="0" autoPict="0">
                <anchor moveWithCells="1" sizeWithCells="1">
                  <from>
                    <xdr:col>2</xdr:col>
                    <xdr:colOff>0</xdr:colOff>
                    <xdr:row>31</xdr:row>
                    <xdr:rowOff>28575</xdr:rowOff>
                  </from>
                  <to>
                    <xdr:col>2</xdr:col>
                    <xdr:colOff>1619250</xdr:colOff>
                    <xdr:row>32</xdr:row>
                    <xdr:rowOff>28575</xdr:rowOff>
                  </to>
                </anchor>
              </controlPr>
            </control>
          </mc:Choice>
        </mc:AlternateContent>
        <mc:AlternateContent xmlns:mc="http://schemas.openxmlformats.org/markup-compatibility/2006">
          <mc:Choice Requires="x14">
            <control shapeId="16394" r:id="rId12" name="Check Box 10">
              <controlPr defaultSize="0" autoFill="0" autoLine="0" autoPict="0">
                <anchor moveWithCells="1" sizeWithCells="1">
                  <from>
                    <xdr:col>2</xdr:col>
                    <xdr:colOff>0</xdr:colOff>
                    <xdr:row>32</xdr:row>
                    <xdr:rowOff>19050</xdr:rowOff>
                  </from>
                  <to>
                    <xdr:col>2</xdr:col>
                    <xdr:colOff>2876550</xdr:colOff>
                    <xdr:row>33</xdr:row>
                    <xdr:rowOff>0</xdr:rowOff>
                  </to>
                </anchor>
              </controlPr>
            </control>
          </mc:Choice>
        </mc:AlternateContent>
        <mc:AlternateContent xmlns:mc="http://schemas.openxmlformats.org/markup-compatibility/2006">
          <mc:Choice Requires="x14">
            <control shapeId="16396" r:id="rId13" name="Check Box 12">
              <controlPr defaultSize="0" autoFill="0" autoLine="0" autoPict="0">
                <anchor moveWithCells="1">
                  <from>
                    <xdr:col>2</xdr:col>
                    <xdr:colOff>0</xdr:colOff>
                    <xdr:row>28</xdr:row>
                    <xdr:rowOff>0</xdr:rowOff>
                  </from>
                  <to>
                    <xdr:col>2</xdr:col>
                    <xdr:colOff>2952750</xdr:colOff>
                    <xdr:row>29</xdr:row>
                    <xdr:rowOff>0</xdr:rowOff>
                  </to>
                </anchor>
              </controlPr>
            </control>
          </mc:Choice>
        </mc:AlternateContent>
        <mc:AlternateContent xmlns:mc="http://schemas.openxmlformats.org/markup-compatibility/2006">
          <mc:Choice Requires="x14">
            <control shapeId="16397" r:id="rId14" name="Check Box 13">
              <controlPr defaultSize="0" autoFill="0" autoLine="0" autoPict="0">
                <anchor moveWithCells="1" sizeWithCells="1">
                  <from>
                    <xdr:col>2</xdr:col>
                    <xdr:colOff>0</xdr:colOff>
                    <xdr:row>35</xdr:row>
                    <xdr:rowOff>19050</xdr:rowOff>
                  </from>
                  <to>
                    <xdr:col>2</xdr:col>
                    <xdr:colOff>742950</xdr:colOff>
                    <xdr:row>36</xdr:row>
                    <xdr:rowOff>0</xdr:rowOff>
                  </to>
                </anchor>
              </controlPr>
            </control>
          </mc:Choice>
        </mc:AlternateContent>
        <mc:AlternateContent xmlns:mc="http://schemas.openxmlformats.org/markup-compatibility/2006">
          <mc:Choice Requires="x14">
            <control shapeId="16398" r:id="rId15" name="Check Box 14">
              <controlPr defaultSize="0" autoFill="0" autoLine="0" autoPict="0">
                <anchor moveWithCells="1" sizeWithCells="1">
                  <from>
                    <xdr:col>2</xdr:col>
                    <xdr:colOff>914400</xdr:colOff>
                    <xdr:row>35</xdr:row>
                    <xdr:rowOff>19050</xdr:rowOff>
                  </from>
                  <to>
                    <xdr:col>2</xdr:col>
                    <xdr:colOff>1657350</xdr:colOff>
                    <xdr:row>36</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workbookViewId="0">
      <selection activeCell="E1" sqref="E1"/>
    </sheetView>
  </sheetViews>
  <sheetFormatPr defaultColWidth="8.7109375" defaultRowHeight="15" x14ac:dyDescent="0.25"/>
  <cols>
    <col min="1" max="1" width="22.140625" style="98" customWidth="1"/>
    <col min="2" max="2" width="88.7109375" style="98" customWidth="1"/>
    <col min="3" max="5" width="22.140625" style="98" customWidth="1"/>
    <col min="6" max="16384" width="8.7109375" style="98"/>
  </cols>
  <sheetData>
    <row r="1" spans="1:5" s="99" customFormat="1" ht="60" customHeight="1" x14ac:dyDescent="0.25">
      <c r="A1" s="99" t="s">
        <v>270</v>
      </c>
      <c r="B1" s="99" t="s">
        <v>271</v>
      </c>
      <c r="C1" s="99" t="s">
        <v>273</v>
      </c>
      <c r="D1" s="99" t="s">
        <v>293</v>
      </c>
      <c r="E1" s="99" t="s">
        <v>272</v>
      </c>
    </row>
    <row r="2" spans="1:5" ht="90" customHeight="1" x14ac:dyDescent="0.25"/>
    <row r="3" spans="1:5" ht="90" customHeight="1" x14ac:dyDescent="0.25"/>
    <row r="4" spans="1:5" ht="90" customHeight="1" x14ac:dyDescent="0.25"/>
    <row r="5" spans="1:5" ht="90" customHeight="1" x14ac:dyDescent="0.25"/>
    <row r="6" spans="1:5" ht="90" customHeight="1" x14ac:dyDescent="0.25"/>
    <row r="7" spans="1:5" ht="90" customHeight="1" x14ac:dyDescent="0.25"/>
    <row r="8" spans="1:5" ht="90" customHeight="1" x14ac:dyDescent="0.25"/>
    <row r="9" spans="1:5" ht="90" customHeight="1" x14ac:dyDescent="0.25"/>
    <row r="10" spans="1:5" ht="90" customHeight="1" x14ac:dyDescent="0.25"/>
    <row r="11" spans="1:5" ht="90" customHeight="1" x14ac:dyDescent="0.25"/>
  </sheetData>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G123"/>
  <sheetViews>
    <sheetView topLeftCell="A121" zoomScalePageLayoutView="110" workbookViewId="0">
      <selection activeCell="D123" sqref="D123"/>
    </sheetView>
  </sheetViews>
  <sheetFormatPr defaultColWidth="9.140625" defaultRowHeight="15" x14ac:dyDescent="0.25"/>
  <cols>
    <col min="1" max="1" width="10.42578125" style="32" customWidth="1"/>
    <col min="2" max="2" width="14.140625" style="32" bestFit="1" customWidth="1"/>
    <col min="3" max="3" width="15.140625" style="32" customWidth="1"/>
    <col min="4" max="4" width="36.7109375" style="32" customWidth="1"/>
    <col min="5" max="5" width="15.42578125" style="66" customWidth="1"/>
    <col min="6" max="6" width="100.7109375" style="67" customWidth="1"/>
    <col min="7" max="7" width="8" style="32" customWidth="1"/>
    <col min="8" max="16384" width="9.140625" style="32"/>
  </cols>
  <sheetData>
    <row r="1" spans="1:7" x14ac:dyDescent="0.25">
      <c r="A1" s="29" t="s">
        <v>0</v>
      </c>
      <c r="B1" s="30" t="s">
        <v>1</v>
      </c>
      <c r="C1" s="30" t="s">
        <v>2</v>
      </c>
      <c r="D1" s="30" t="s">
        <v>3</v>
      </c>
      <c r="E1" s="30" t="s">
        <v>4</v>
      </c>
      <c r="F1" s="30" t="s">
        <v>5</v>
      </c>
      <c r="G1" s="31" t="s">
        <v>138</v>
      </c>
    </row>
    <row r="2" spans="1:7" s="39" customFormat="1" x14ac:dyDescent="0.25">
      <c r="A2" s="33" t="s">
        <v>156</v>
      </c>
      <c r="B2" s="34"/>
      <c r="C2" s="34"/>
      <c r="D2" s="35"/>
      <c r="E2" s="36"/>
      <c r="F2" s="37"/>
      <c r="G2" s="38"/>
    </row>
    <row r="3" spans="1:7" ht="120" customHeight="1" x14ac:dyDescent="0.25">
      <c r="A3" s="40" t="s">
        <v>75</v>
      </c>
      <c r="B3" s="41" t="s">
        <v>76</v>
      </c>
      <c r="C3" s="41" t="str">
        <f t="shared" ref="C3:C9" si="0">CONCATENATE(A3," ",B3)</f>
        <v>TPR.01 Third-Party Management of Security</v>
      </c>
      <c r="D3" s="41" t="s">
        <v>158</v>
      </c>
      <c r="E3" s="68" t="s">
        <v>142</v>
      </c>
      <c r="F3" s="88"/>
      <c r="G3" s="42">
        <f>IF(Assessment!$E3="No",0,1)</f>
        <v>0</v>
      </c>
    </row>
    <row r="4" spans="1:7" ht="120" customHeight="1" x14ac:dyDescent="0.25">
      <c r="A4" s="43" t="s">
        <v>77</v>
      </c>
      <c r="B4" s="44" t="s">
        <v>76</v>
      </c>
      <c r="C4" s="44" t="str">
        <f t="shared" si="0"/>
        <v>TPR.02 Third-Party Management of Security</v>
      </c>
      <c r="D4" s="44" t="s">
        <v>159</v>
      </c>
      <c r="E4" s="70" t="s">
        <v>142</v>
      </c>
      <c r="F4" s="71"/>
      <c r="G4" s="42">
        <f>IF(Assessment!$E4="No",0,1)</f>
        <v>0</v>
      </c>
    </row>
    <row r="5" spans="1:7" ht="120" customHeight="1" x14ac:dyDescent="0.25">
      <c r="A5" s="40" t="s">
        <v>78</v>
      </c>
      <c r="B5" s="41" t="s">
        <v>76</v>
      </c>
      <c r="C5" s="41" t="str">
        <f t="shared" si="0"/>
        <v>TPR.03 Third-Party Management of Security</v>
      </c>
      <c r="D5" s="41" t="s">
        <v>160</v>
      </c>
      <c r="E5" s="68" t="s">
        <v>142</v>
      </c>
      <c r="F5" s="69"/>
      <c r="G5" s="42">
        <f>IF(Assessment!$E5="No",0,1)</f>
        <v>0</v>
      </c>
    </row>
    <row r="6" spans="1:7" ht="120" customHeight="1" x14ac:dyDescent="0.25">
      <c r="A6" s="43" t="s">
        <v>79</v>
      </c>
      <c r="B6" s="44" t="s">
        <v>76</v>
      </c>
      <c r="C6" s="44" t="str">
        <f t="shared" si="0"/>
        <v>TPR.04 Third-Party Management of Security</v>
      </c>
      <c r="D6" s="44" t="s">
        <v>161</v>
      </c>
      <c r="E6" s="70" t="s">
        <v>142</v>
      </c>
      <c r="F6" s="71"/>
      <c r="G6" s="42">
        <f>IF(Assessment!$E6="No",0,1)</f>
        <v>0</v>
      </c>
    </row>
    <row r="7" spans="1:7" ht="120" customHeight="1" x14ac:dyDescent="0.25">
      <c r="A7" s="40" t="s">
        <v>80</v>
      </c>
      <c r="B7" s="41" t="s">
        <v>76</v>
      </c>
      <c r="C7" s="41" t="str">
        <f t="shared" si="0"/>
        <v>TPR.05 Third-Party Management of Security</v>
      </c>
      <c r="D7" s="41" t="s">
        <v>162</v>
      </c>
      <c r="E7" s="68" t="s">
        <v>142</v>
      </c>
      <c r="F7" s="69"/>
      <c r="G7" s="42">
        <f>IF(Assessment!$E7="No",0,1)</f>
        <v>0</v>
      </c>
    </row>
    <row r="8" spans="1:7" ht="120" customHeight="1" x14ac:dyDescent="0.25">
      <c r="A8" s="43" t="s">
        <v>81</v>
      </c>
      <c r="B8" s="44" t="s">
        <v>76</v>
      </c>
      <c r="C8" s="44" t="str">
        <f t="shared" si="0"/>
        <v>TPR.06 Third-Party Management of Security</v>
      </c>
      <c r="D8" s="44" t="s">
        <v>163</v>
      </c>
      <c r="E8" s="70" t="s">
        <v>142</v>
      </c>
      <c r="F8" s="71"/>
      <c r="G8" s="42">
        <f>IF(Assessment!$E8="No",0,1)</f>
        <v>0</v>
      </c>
    </row>
    <row r="9" spans="1:7" ht="120" customHeight="1" thickBot="1" x14ac:dyDescent="0.3">
      <c r="A9" s="40" t="s">
        <v>82</v>
      </c>
      <c r="B9" s="41" t="s">
        <v>76</v>
      </c>
      <c r="C9" s="41" t="str">
        <f t="shared" si="0"/>
        <v>TPR.07 Third-Party Management of Security</v>
      </c>
      <c r="D9" s="41" t="s">
        <v>164</v>
      </c>
      <c r="E9" s="68" t="s">
        <v>142</v>
      </c>
      <c r="F9" s="69"/>
      <c r="G9" s="42">
        <f>IF(Assessment!$E9="No",0,1)</f>
        <v>0</v>
      </c>
    </row>
    <row r="10" spans="1:7" s="39" customFormat="1" ht="15.75" thickTop="1" x14ac:dyDescent="0.25">
      <c r="A10" s="45" t="s">
        <v>153</v>
      </c>
      <c r="B10" s="46"/>
      <c r="C10" s="46"/>
      <c r="D10" s="47"/>
      <c r="E10" s="72"/>
      <c r="F10" s="73"/>
      <c r="G10" s="48"/>
    </row>
    <row r="11" spans="1:7" ht="120" customHeight="1" x14ac:dyDescent="0.25">
      <c r="A11" s="49" t="s">
        <v>108</v>
      </c>
      <c r="B11" s="50" t="s">
        <v>109</v>
      </c>
      <c r="C11" s="50" t="str">
        <f t="shared" ref="C11:C20" si="1">CONCATENATE(A11," ",B11)</f>
        <v>TPA.01 Third-Party Application</v>
      </c>
      <c r="D11" s="51" t="s">
        <v>165</v>
      </c>
      <c r="E11" s="74" t="s">
        <v>142</v>
      </c>
      <c r="F11" s="75"/>
      <c r="G11" s="42">
        <f>IF(Assessment!$E11="No",0,1)</f>
        <v>0</v>
      </c>
    </row>
    <row r="12" spans="1:7" ht="120" customHeight="1" x14ac:dyDescent="0.25">
      <c r="A12" s="52" t="s">
        <v>110</v>
      </c>
      <c r="B12" s="53" t="s">
        <v>109</v>
      </c>
      <c r="C12" s="53" t="str">
        <f t="shared" si="1"/>
        <v>TPA.02 Third-Party Application</v>
      </c>
      <c r="D12" s="54" t="s">
        <v>166</v>
      </c>
      <c r="E12" s="76" t="s">
        <v>142</v>
      </c>
      <c r="F12" s="77"/>
      <c r="G12" s="42">
        <f>IF(Assessment!$E12="No",0,1)</f>
        <v>0</v>
      </c>
    </row>
    <row r="13" spans="1:7" ht="120" customHeight="1" x14ac:dyDescent="0.25">
      <c r="A13" s="49" t="s">
        <v>111</v>
      </c>
      <c r="B13" s="50" t="s">
        <v>109</v>
      </c>
      <c r="C13" s="50" t="str">
        <f t="shared" si="1"/>
        <v>TPA.03 Third-Party Application</v>
      </c>
      <c r="D13" s="55" t="s">
        <v>167</v>
      </c>
      <c r="E13" s="74" t="s">
        <v>142</v>
      </c>
      <c r="F13" s="75"/>
      <c r="G13" s="42">
        <f>IF(Assessment!$E13="No",0,1)</f>
        <v>0</v>
      </c>
    </row>
    <row r="14" spans="1:7" ht="120" customHeight="1" x14ac:dyDescent="0.25">
      <c r="A14" s="52" t="s">
        <v>112</v>
      </c>
      <c r="B14" s="53" t="s">
        <v>109</v>
      </c>
      <c r="C14" s="53" t="str">
        <f t="shared" si="1"/>
        <v>TPA.04 Third-Party Application</v>
      </c>
      <c r="D14" s="54" t="s">
        <v>168</v>
      </c>
      <c r="E14" s="76" t="s">
        <v>142</v>
      </c>
      <c r="F14" s="77"/>
      <c r="G14" s="42">
        <f>IF(Assessment!$E14="No",0,1)</f>
        <v>0</v>
      </c>
    </row>
    <row r="15" spans="1:7" ht="120" customHeight="1" x14ac:dyDescent="0.25">
      <c r="A15" s="49" t="s">
        <v>113</v>
      </c>
      <c r="B15" s="50" t="s">
        <v>109</v>
      </c>
      <c r="C15" s="50" t="str">
        <f t="shared" si="1"/>
        <v>TPA.05 Third-Party Application</v>
      </c>
      <c r="D15" s="55" t="s">
        <v>169</v>
      </c>
      <c r="E15" s="74" t="s">
        <v>142</v>
      </c>
      <c r="F15" s="75"/>
      <c r="G15" s="42">
        <f>IF(Assessment!$E15="No",0,1)</f>
        <v>0</v>
      </c>
    </row>
    <row r="16" spans="1:7" ht="120" customHeight="1" x14ac:dyDescent="0.25">
      <c r="A16" s="52" t="s">
        <v>114</v>
      </c>
      <c r="B16" s="53" t="s">
        <v>109</v>
      </c>
      <c r="C16" s="53" t="str">
        <f t="shared" si="1"/>
        <v>TPA.06 Third-Party Application</v>
      </c>
      <c r="D16" s="53" t="s">
        <v>170</v>
      </c>
      <c r="E16" s="76" t="s">
        <v>142</v>
      </c>
      <c r="F16" s="77"/>
      <c r="G16" s="42">
        <f>IF(Assessment!$E16="No",0,1)</f>
        <v>0</v>
      </c>
    </row>
    <row r="17" spans="1:7" ht="120" customHeight="1" x14ac:dyDescent="0.25">
      <c r="A17" s="49" t="s">
        <v>115</v>
      </c>
      <c r="B17" s="50" t="s">
        <v>109</v>
      </c>
      <c r="C17" s="50" t="str">
        <f t="shared" si="1"/>
        <v>TPA.07 Third-Party Application</v>
      </c>
      <c r="D17" s="50" t="s">
        <v>171</v>
      </c>
      <c r="E17" s="74" t="s">
        <v>142</v>
      </c>
      <c r="F17" s="75"/>
      <c r="G17" s="42">
        <f>IF(Assessment!$E17="No",0,1)</f>
        <v>0</v>
      </c>
    </row>
    <row r="18" spans="1:7" ht="120" customHeight="1" x14ac:dyDescent="0.25">
      <c r="A18" s="52" t="s">
        <v>116</v>
      </c>
      <c r="B18" s="53" t="s">
        <v>109</v>
      </c>
      <c r="C18" s="53" t="str">
        <f t="shared" si="1"/>
        <v>TPA.08 Third-Party Application</v>
      </c>
      <c r="D18" s="53" t="s">
        <v>172</v>
      </c>
      <c r="E18" s="76" t="s">
        <v>142</v>
      </c>
      <c r="F18" s="77"/>
      <c r="G18" s="42">
        <f>IF(Assessment!$E18="No",0,1)</f>
        <v>0</v>
      </c>
    </row>
    <row r="19" spans="1:7" ht="120" customHeight="1" x14ac:dyDescent="0.25">
      <c r="A19" s="49" t="s">
        <v>117</v>
      </c>
      <c r="B19" s="50" t="s">
        <v>109</v>
      </c>
      <c r="C19" s="50" t="str">
        <f t="shared" si="1"/>
        <v>TPA.09 Third-Party Application</v>
      </c>
      <c r="D19" s="50" t="s">
        <v>173</v>
      </c>
      <c r="E19" s="74" t="s">
        <v>142</v>
      </c>
      <c r="F19" s="75"/>
      <c r="G19" s="42">
        <f>IF(Assessment!$E19="No",0,1)</f>
        <v>0</v>
      </c>
    </row>
    <row r="20" spans="1:7" ht="120" customHeight="1" x14ac:dyDescent="0.25">
      <c r="A20" s="56" t="s">
        <v>118</v>
      </c>
      <c r="B20" s="57" t="s">
        <v>109</v>
      </c>
      <c r="C20" s="57" t="str">
        <f t="shared" si="1"/>
        <v>TPA.10 Third-Party Application</v>
      </c>
      <c r="D20" s="58" t="s">
        <v>257</v>
      </c>
      <c r="E20" s="78" t="s">
        <v>142</v>
      </c>
      <c r="F20" s="79"/>
      <c r="G20" s="42">
        <f>IF(Assessment!$E20="No",0,1)</f>
        <v>0</v>
      </c>
    </row>
    <row r="21" spans="1:7" s="39" customFormat="1" x14ac:dyDescent="0.25">
      <c r="A21" s="59" t="s">
        <v>300</v>
      </c>
      <c r="B21" s="60"/>
      <c r="C21" s="60"/>
      <c r="D21" s="61"/>
      <c r="E21" s="80"/>
      <c r="F21" s="81"/>
      <c r="G21" s="48"/>
    </row>
    <row r="22" spans="1:7" ht="120" customHeight="1" x14ac:dyDescent="0.25">
      <c r="A22" s="62" t="s">
        <v>86</v>
      </c>
      <c r="B22" s="63" t="s">
        <v>83</v>
      </c>
      <c r="C22" s="63" t="str">
        <f t="shared" ref="C22:C25" si="2">CONCATENATE(A22," ",B22)</f>
        <v>TPR.08 Third-Party Access</v>
      </c>
      <c r="D22" s="123" t="s">
        <v>301</v>
      </c>
      <c r="E22" s="82" t="s">
        <v>142</v>
      </c>
      <c r="F22" s="83"/>
      <c r="G22" s="42">
        <f>IF(Assessment!$E22="No",0,1)</f>
        <v>0</v>
      </c>
    </row>
    <row r="23" spans="1:7" ht="120" customHeight="1" x14ac:dyDescent="0.25">
      <c r="A23" s="64" t="s">
        <v>87</v>
      </c>
      <c r="B23" s="65" t="s">
        <v>83</v>
      </c>
      <c r="C23" s="65" t="str">
        <f t="shared" si="2"/>
        <v>TPR.09 Third-Party Access</v>
      </c>
      <c r="D23" s="93" t="s">
        <v>302</v>
      </c>
      <c r="E23" s="84" t="s">
        <v>142</v>
      </c>
      <c r="F23" s="85"/>
      <c r="G23" s="42">
        <f>IF(Assessment!$E23="No",0,1)</f>
        <v>0</v>
      </c>
    </row>
    <row r="24" spans="1:7" ht="120" customHeight="1" x14ac:dyDescent="0.25">
      <c r="A24" s="62" t="s">
        <v>88</v>
      </c>
      <c r="B24" s="63" t="s">
        <v>83</v>
      </c>
      <c r="C24" s="63" t="str">
        <f t="shared" si="2"/>
        <v>TPR.10 Third-Party Access</v>
      </c>
      <c r="D24" s="63" t="s">
        <v>174</v>
      </c>
      <c r="E24" s="82" t="s">
        <v>142</v>
      </c>
      <c r="F24" s="83"/>
      <c r="G24" s="42">
        <f>IF(Assessment!$E24="No",0,1)</f>
        <v>0</v>
      </c>
    </row>
    <row r="25" spans="1:7" ht="120" customHeight="1" x14ac:dyDescent="0.25">
      <c r="A25" s="64" t="s">
        <v>89</v>
      </c>
      <c r="B25" s="65" t="s">
        <v>83</v>
      </c>
      <c r="C25" s="65" t="str">
        <f t="shared" si="2"/>
        <v>TPR.11 Third-Party Access</v>
      </c>
      <c r="D25" s="93" t="s">
        <v>303</v>
      </c>
      <c r="E25" s="84" t="s">
        <v>142</v>
      </c>
      <c r="F25" s="85"/>
      <c r="G25" s="42">
        <f>IF(Assessment!$E25="No",0,1)</f>
        <v>0</v>
      </c>
    </row>
    <row r="26" spans="1:7" ht="120" customHeight="1" x14ac:dyDescent="0.25">
      <c r="A26" s="62" t="s">
        <v>90</v>
      </c>
      <c r="B26" s="63" t="s">
        <v>84</v>
      </c>
      <c r="C26" s="63" t="str">
        <f t="shared" ref="C26:C43" si="3">CONCATENATE(A26," ",B26)</f>
        <v>TPR.12 Third-Party Supplier Management</v>
      </c>
      <c r="D26" s="123" t="s">
        <v>304</v>
      </c>
      <c r="E26" s="82" t="s">
        <v>142</v>
      </c>
      <c r="F26" s="83"/>
      <c r="G26" s="42">
        <f>IF(Assessment!$E26="No",0,1)</f>
        <v>0</v>
      </c>
    </row>
    <row r="27" spans="1:7" ht="210" x14ac:dyDescent="0.25">
      <c r="A27" s="64" t="s">
        <v>91</v>
      </c>
      <c r="B27" s="65" t="s">
        <v>84</v>
      </c>
      <c r="C27" s="65" t="str">
        <f t="shared" si="3"/>
        <v>TPR.13 Third-Party Supplier Management</v>
      </c>
      <c r="D27" s="93" t="s">
        <v>305</v>
      </c>
      <c r="E27" s="84" t="s">
        <v>142</v>
      </c>
      <c r="F27" s="85"/>
      <c r="G27" s="42">
        <f>IF(Assessment!$E27="No",0,1)</f>
        <v>0</v>
      </c>
    </row>
    <row r="28" spans="1:7" ht="120" customHeight="1" x14ac:dyDescent="0.25">
      <c r="A28" s="62" t="s">
        <v>92</v>
      </c>
      <c r="B28" s="63" t="s">
        <v>107</v>
      </c>
      <c r="C28" s="63" t="str">
        <f t="shared" si="3"/>
        <v>TPR.14 Third-party compliance and assurance</v>
      </c>
      <c r="D28" s="63" t="s">
        <v>249</v>
      </c>
      <c r="E28" s="82" t="s">
        <v>142</v>
      </c>
      <c r="F28" s="83"/>
      <c r="G28" s="42">
        <f>IF(Assessment!$E28="No",0,1)</f>
        <v>0</v>
      </c>
    </row>
    <row r="29" spans="1:7" ht="120" customHeight="1" x14ac:dyDescent="0.25">
      <c r="A29" s="64" t="s">
        <v>93</v>
      </c>
      <c r="B29" s="65" t="s">
        <v>107</v>
      </c>
      <c r="C29" s="65" t="str">
        <f t="shared" si="3"/>
        <v>TPR.15 Third-party compliance and assurance</v>
      </c>
      <c r="D29" s="93" t="s">
        <v>306</v>
      </c>
      <c r="E29" s="84" t="s">
        <v>142</v>
      </c>
      <c r="F29" s="85"/>
      <c r="G29" s="42">
        <f>IF(Assessment!$E29="No",0,1)</f>
        <v>0</v>
      </c>
    </row>
    <row r="30" spans="1:7" ht="120" customHeight="1" x14ac:dyDescent="0.25">
      <c r="A30" s="62" t="s">
        <v>94</v>
      </c>
      <c r="B30" s="63" t="s">
        <v>107</v>
      </c>
      <c r="C30" s="63" t="str">
        <f t="shared" si="3"/>
        <v>TPR.16 Third-party compliance and assurance</v>
      </c>
      <c r="D30" s="63" t="s">
        <v>175</v>
      </c>
      <c r="E30" s="82" t="s">
        <v>142</v>
      </c>
      <c r="F30" s="83"/>
      <c r="G30" s="42">
        <f>IF(Assessment!$E30="No",0,1)</f>
        <v>0</v>
      </c>
    </row>
    <row r="31" spans="1:7" ht="120" customHeight="1" x14ac:dyDescent="0.25">
      <c r="A31" s="64" t="s">
        <v>95</v>
      </c>
      <c r="B31" s="65" t="s">
        <v>107</v>
      </c>
      <c r="C31" s="65" t="str">
        <f t="shared" si="3"/>
        <v>TPR.17 Third-party compliance and assurance</v>
      </c>
      <c r="D31" s="93" t="s">
        <v>307</v>
      </c>
      <c r="E31" s="84" t="s">
        <v>142</v>
      </c>
      <c r="F31" s="85"/>
      <c r="G31" s="42">
        <f>IF(Assessment!$E31="No",0,1)</f>
        <v>0</v>
      </c>
    </row>
    <row r="32" spans="1:7" ht="120" customHeight="1" x14ac:dyDescent="0.25">
      <c r="A32" s="62" t="s">
        <v>96</v>
      </c>
      <c r="B32" s="63" t="s">
        <v>107</v>
      </c>
      <c r="C32" s="63" t="str">
        <f t="shared" si="3"/>
        <v>TPR.18 Third-party compliance and assurance</v>
      </c>
      <c r="D32" s="123" t="s">
        <v>308</v>
      </c>
      <c r="E32" s="82" t="s">
        <v>142</v>
      </c>
      <c r="F32" s="83"/>
      <c r="G32" s="42">
        <f>IF(Assessment!$E32="No",0,1)</f>
        <v>0</v>
      </c>
    </row>
    <row r="33" spans="1:7" ht="120" customHeight="1" x14ac:dyDescent="0.25">
      <c r="A33" s="64" t="s">
        <v>97</v>
      </c>
      <c r="B33" s="65" t="s">
        <v>107</v>
      </c>
      <c r="C33" s="65" t="str">
        <f t="shared" si="3"/>
        <v>TPR.19 Third-party compliance and assurance</v>
      </c>
      <c r="D33" s="93" t="s">
        <v>309</v>
      </c>
      <c r="E33" s="84" t="s">
        <v>142</v>
      </c>
      <c r="F33" s="85"/>
      <c r="G33" s="42">
        <f>IF(Assessment!$E33="No",0,1)</f>
        <v>0</v>
      </c>
    </row>
    <row r="34" spans="1:7" ht="120" customHeight="1" x14ac:dyDescent="0.25">
      <c r="A34" s="62" t="s">
        <v>98</v>
      </c>
      <c r="B34" s="63" t="s">
        <v>107</v>
      </c>
      <c r="C34" s="63" t="str">
        <f t="shared" si="3"/>
        <v>TPR.20 Third-party compliance and assurance</v>
      </c>
      <c r="D34" s="63" t="s">
        <v>176</v>
      </c>
      <c r="E34" s="82" t="s">
        <v>142</v>
      </c>
      <c r="F34" s="89"/>
      <c r="G34" s="42">
        <f>IF(Assessment!$E34="No",0,1)</f>
        <v>0</v>
      </c>
    </row>
    <row r="35" spans="1:7" s="39" customFormat="1" x14ac:dyDescent="0.25">
      <c r="A35" s="59" t="s">
        <v>259</v>
      </c>
      <c r="B35" s="60"/>
      <c r="C35" s="60"/>
      <c r="D35" s="61"/>
      <c r="E35" s="80"/>
      <c r="F35" s="81"/>
      <c r="G35" s="48"/>
    </row>
    <row r="36" spans="1:7" ht="120" customHeight="1" x14ac:dyDescent="0.25">
      <c r="A36" s="64" t="s">
        <v>99</v>
      </c>
      <c r="B36" s="65" t="s">
        <v>85</v>
      </c>
      <c r="C36" s="65" t="str">
        <f t="shared" si="3"/>
        <v>TPR.21 Third-party physical and environmental security</v>
      </c>
      <c r="D36" s="93" t="s">
        <v>310</v>
      </c>
      <c r="E36" s="84" t="s">
        <v>142</v>
      </c>
      <c r="F36" s="85"/>
      <c r="G36" s="42">
        <f>IF(Assessment!$E36="No",0,1)</f>
        <v>0</v>
      </c>
    </row>
    <row r="37" spans="1:7" ht="120" customHeight="1" x14ac:dyDescent="0.25">
      <c r="A37" s="62" t="s">
        <v>100</v>
      </c>
      <c r="B37" s="63" t="s">
        <v>85</v>
      </c>
      <c r="C37" s="63" t="str">
        <f t="shared" si="3"/>
        <v>TPR.22 Third-party physical and environmental security</v>
      </c>
      <c r="D37" s="63" t="s">
        <v>177</v>
      </c>
      <c r="E37" s="82" t="s">
        <v>142</v>
      </c>
      <c r="F37" s="83"/>
      <c r="G37" s="42">
        <f>IF(Assessment!$E37="No",0,1)</f>
        <v>0</v>
      </c>
    </row>
    <row r="38" spans="1:7" ht="120" customHeight="1" x14ac:dyDescent="0.25">
      <c r="A38" s="64" t="s">
        <v>101</v>
      </c>
      <c r="B38" s="65" t="s">
        <v>85</v>
      </c>
      <c r="C38" s="65" t="str">
        <f t="shared" si="3"/>
        <v>TPR.23 Third-party physical and environmental security</v>
      </c>
      <c r="D38" s="65" t="s">
        <v>178</v>
      </c>
      <c r="E38" s="84" t="s">
        <v>142</v>
      </c>
      <c r="F38" s="85"/>
      <c r="G38" s="42">
        <f>IF(Assessment!$E38="No",0,1)</f>
        <v>0</v>
      </c>
    </row>
    <row r="39" spans="1:7" ht="120" customHeight="1" x14ac:dyDescent="0.25">
      <c r="A39" s="62" t="s">
        <v>102</v>
      </c>
      <c r="B39" s="63" t="s">
        <v>85</v>
      </c>
      <c r="C39" s="63" t="str">
        <f t="shared" si="3"/>
        <v>TPR.24 Third-party physical and environmental security</v>
      </c>
      <c r="D39" s="63" t="s">
        <v>179</v>
      </c>
      <c r="E39" s="82" t="s">
        <v>142</v>
      </c>
      <c r="F39" s="83"/>
      <c r="G39" s="42">
        <f>IF(Assessment!$E39="No",0,1)</f>
        <v>0</v>
      </c>
    </row>
    <row r="40" spans="1:7" ht="120" customHeight="1" x14ac:dyDescent="0.25">
      <c r="A40" s="64" t="s">
        <v>103</v>
      </c>
      <c r="B40" s="65" t="s">
        <v>85</v>
      </c>
      <c r="C40" s="65" t="str">
        <f t="shared" si="3"/>
        <v>TPR.25 Third-party physical and environmental security</v>
      </c>
      <c r="D40" s="65" t="s">
        <v>180</v>
      </c>
      <c r="E40" s="84" t="s">
        <v>142</v>
      </c>
      <c r="F40" s="85"/>
      <c r="G40" s="42">
        <f>IF(Assessment!$E40="No",0,1)</f>
        <v>0</v>
      </c>
    </row>
    <row r="41" spans="1:7" ht="120" customHeight="1" x14ac:dyDescent="0.25">
      <c r="A41" s="62" t="s">
        <v>104</v>
      </c>
      <c r="B41" s="63" t="s">
        <v>85</v>
      </c>
      <c r="C41" s="63" t="str">
        <f t="shared" si="3"/>
        <v>TPR.26 Third-party physical and environmental security</v>
      </c>
      <c r="D41" s="63" t="s">
        <v>181</v>
      </c>
      <c r="E41" s="82" t="s">
        <v>142</v>
      </c>
      <c r="F41" s="83"/>
      <c r="G41" s="42">
        <f>IF(Assessment!$E41="No",0,1)</f>
        <v>0</v>
      </c>
    </row>
    <row r="42" spans="1:7" ht="120" customHeight="1" x14ac:dyDescent="0.25">
      <c r="A42" s="64" t="s">
        <v>105</v>
      </c>
      <c r="B42" s="65" t="s">
        <v>85</v>
      </c>
      <c r="C42" s="65" t="str">
        <f t="shared" si="3"/>
        <v>TPR.27 Third-party physical and environmental security</v>
      </c>
      <c r="D42" s="65" t="s">
        <v>182</v>
      </c>
      <c r="E42" s="84" t="s">
        <v>142</v>
      </c>
      <c r="F42" s="85"/>
      <c r="G42" s="42">
        <f>IF(Assessment!$E42="No",0,1)</f>
        <v>0</v>
      </c>
    </row>
    <row r="43" spans="1:7" ht="120" customHeight="1" x14ac:dyDescent="0.25">
      <c r="A43" s="62" t="s">
        <v>106</v>
      </c>
      <c r="B43" s="63" t="s">
        <v>85</v>
      </c>
      <c r="C43" s="63" t="str">
        <f t="shared" si="3"/>
        <v>TPR.28 Third-party physical and environmental security</v>
      </c>
      <c r="D43" s="63" t="s">
        <v>183</v>
      </c>
      <c r="E43" s="82" t="s">
        <v>142</v>
      </c>
      <c r="F43" s="83"/>
      <c r="G43" s="42">
        <f>IF(Assessment!$E43="No",0,1)</f>
        <v>0</v>
      </c>
    </row>
    <row r="44" spans="1:7" s="39" customFormat="1" x14ac:dyDescent="0.25">
      <c r="A44" s="59" t="s">
        <v>265</v>
      </c>
      <c r="B44" s="60"/>
      <c r="C44" s="60"/>
      <c r="D44" s="61"/>
      <c r="E44" s="80"/>
      <c r="F44" s="81"/>
      <c r="G44" s="48"/>
    </row>
    <row r="45" spans="1:7" ht="120" customHeight="1" x14ac:dyDescent="0.25">
      <c r="A45" s="62" t="s">
        <v>6</v>
      </c>
      <c r="B45" s="63" t="s">
        <v>132</v>
      </c>
      <c r="C45" s="63" t="str">
        <f t="shared" ref="C45:C75" si="4">CONCATENATE(A45," ",B45)</f>
        <v>ACC.01 Access Control</v>
      </c>
      <c r="D45" s="63" t="s">
        <v>184</v>
      </c>
      <c r="E45" s="82" t="s">
        <v>142</v>
      </c>
      <c r="F45" s="86"/>
      <c r="G45" s="42">
        <f>IF(Assessment!$E45="No",0,1)</f>
        <v>0</v>
      </c>
    </row>
    <row r="46" spans="1:7" ht="120" customHeight="1" x14ac:dyDescent="0.25">
      <c r="A46" s="64" t="s">
        <v>7</v>
      </c>
      <c r="B46" s="65" t="s">
        <v>132</v>
      </c>
      <c r="C46" s="65" t="str">
        <f t="shared" si="4"/>
        <v>ACC.02 Access Control</v>
      </c>
      <c r="D46" s="65" t="s">
        <v>185</v>
      </c>
      <c r="E46" s="84" t="s">
        <v>142</v>
      </c>
      <c r="F46" s="87"/>
      <c r="G46" s="42">
        <f>IF(Assessment!$E46="No",0,1)</f>
        <v>0</v>
      </c>
    </row>
    <row r="47" spans="1:7" ht="120" customHeight="1" x14ac:dyDescent="0.25">
      <c r="A47" s="62" t="s">
        <v>119</v>
      </c>
      <c r="B47" s="63" t="s">
        <v>132</v>
      </c>
      <c r="C47" s="63" t="str">
        <f t="shared" si="4"/>
        <v>ACC.03 Access Control</v>
      </c>
      <c r="D47" s="63" t="s">
        <v>186</v>
      </c>
      <c r="E47" s="82" t="s">
        <v>142</v>
      </c>
      <c r="F47" s="86"/>
      <c r="G47" s="42">
        <f>IF(Assessment!$E47="No",0,1)</f>
        <v>0</v>
      </c>
    </row>
    <row r="48" spans="1:7" ht="120" customHeight="1" x14ac:dyDescent="0.25">
      <c r="A48" s="64" t="s">
        <v>8</v>
      </c>
      <c r="B48" s="65" t="s">
        <v>132</v>
      </c>
      <c r="C48" s="65" t="str">
        <f t="shared" si="4"/>
        <v>ACC.04 Access Control</v>
      </c>
      <c r="D48" s="65" t="s">
        <v>187</v>
      </c>
      <c r="E48" s="84" t="s">
        <v>142</v>
      </c>
      <c r="F48" s="87"/>
      <c r="G48" s="42">
        <f>IF(Assessment!$E48="No",0,1)</f>
        <v>0</v>
      </c>
    </row>
    <row r="49" spans="1:7" ht="120" customHeight="1" x14ac:dyDescent="0.25">
      <c r="A49" s="62" t="s">
        <v>9</v>
      </c>
      <c r="B49" s="63" t="s">
        <v>132</v>
      </c>
      <c r="C49" s="63" t="str">
        <f t="shared" si="4"/>
        <v>ACC.05 Access Control</v>
      </c>
      <c r="D49" s="63" t="s">
        <v>188</v>
      </c>
      <c r="E49" s="82" t="s">
        <v>142</v>
      </c>
      <c r="F49" s="86"/>
      <c r="G49" s="42">
        <f>IF(Assessment!$E49="No",0,1)</f>
        <v>0</v>
      </c>
    </row>
    <row r="50" spans="1:7" ht="120" customHeight="1" x14ac:dyDescent="0.25">
      <c r="A50" s="64" t="s">
        <v>10</v>
      </c>
      <c r="B50" s="65" t="s">
        <v>132</v>
      </c>
      <c r="C50" s="65" t="str">
        <f t="shared" si="4"/>
        <v>ACC.06 Access Control</v>
      </c>
      <c r="D50" s="65" t="s">
        <v>189</v>
      </c>
      <c r="E50" s="84" t="s">
        <v>142</v>
      </c>
      <c r="F50" s="87"/>
      <c r="G50" s="42">
        <f>IF(Assessment!$E50="No",0,1)</f>
        <v>0</v>
      </c>
    </row>
    <row r="51" spans="1:7" ht="120" customHeight="1" x14ac:dyDescent="0.25">
      <c r="A51" s="62" t="s">
        <v>120</v>
      </c>
      <c r="B51" s="63" t="s">
        <v>132</v>
      </c>
      <c r="C51" s="63" t="str">
        <f t="shared" si="4"/>
        <v>ACC.07 Access Control</v>
      </c>
      <c r="D51" s="63" t="s">
        <v>190</v>
      </c>
      <c r="E51" s="82" t="s">
        <v>142</v>
      </c>
      <c r="F51" s="86"/>
      <c r="G51" s="42">
        <f>IF(Assessment!$E51="No",0,1)</f>
        <v>0</v>
      </c>
    </row>
    <row r="52" spans="1:7" ht="120" customHeight="1" x14ac:dyDescent="0.25">
      <c r="A52" s="64" t="s">
        <v>11</v>
      </c>
      <c r="B52" s="65" t="s">
        <v>132</v>
      </c>
      <c r="C52" s="65" t="str">
        <f t="shared" si="4"/>
        <v>ACC.08 Access Control</v>
      </c>
      <c r="D52" s="65" t="s">
        <v>191</v>
      </c>
      <c r="E52" s="84" t="s">
        <v>142</v>
      </c>
      <c r="F52" s="87"/>
      <c r="G52" s="42">
        <f>IF(Assessment!$E52="No",0,1)</f>
        <v>0</v>
      </c>
    </row>
    <row r="53" spans="1:7" ht="120" customHeight="1" x14ac:dyDescent="0.25">
      <c r="A53" s="62" t="s">
        <v>12</v>
      </c>
      <c r="B53" s="63" t="s">
        <v>132</v>
      </c>
      <c r="C53" s="63" t="str">
        <f t="shared" si="4"/>
        <v>ACC.09 Access Control</v>
      </c>
      <c r="D53" s="63" t="s">
        <v>192</v>
      </c>
      <c r="E53" s="82" t="s">
        <v>142</v>
      </c>
      <c r="F53" s="86"/>
      <c r="G53" s="42">
        <f>IF(Assessment!$E53="No",0,1)</f>
        <v>0</v>
      </c>
    </row>
    <row r="54" spans="1:7" ht="120" customHeight="1" x14ac:dyDescent="0.25">
      <c r="A54" s="64" t="s">
        <v>13</v>
      </c>
      <c r="B54" s="65" t="s">
        <v>132</v>
      </c>
      <c r="C54" s="65" t="str">
        <f t="shared" si="4"/>
        <v>ACC.10 Access Control</v>
      </c>
      <c r="D54" s="65" t="s">
        <v>193</v>
      </c>
      <c r="E54" s="84" t="s">
        <v>142</v>
      </c>
      <c r="F54" s="87"/>
      <c r="G54" s="42">
        <f>IF(Assessment!$E54="No",0,1)</f>
        <v>0</v>
      </c>
    </row>
    <row r="55" spans="1:7" ht="120" customHeight="1" x14ac:dyDescent="0.25">
      <c r="A55" s="62" t="s">
        <v>14</v>
      </c>
      <c r="B55" s="63" t="s">
        <v>132</v>
      </c>
      <c r="C55" s="63" t="str">
        <f t="shared" si="4"/>
        <v>ACC.11 Access Control</v>
      </c>
      <c r="D55" s="63" t="s">
        <v>194</v>
      </c>
      <c r="E55" s="82" t="s">
        <v>142</v>
      </c>
      <c r="F55" s="86"/>
      <c r="G55" s="42">
        <f>IF(Assessment!$E55="No",0,1)</f>
        <v>0</v>
      </c>
    </row>
    <row r="56" spans="1:7" ht="120" customHeight="1" x14ac:dyDescent="0.25">
      <c r="A56" s="64" t="s">
        <v>15</v>
      </c>
      <c r="B56" s="65" t="s">
        <v>132</v>
      </c>
      <c r="C56" s="65" t="str">
        <f t="shared" si="4"/>
        <v>ACC.12 Access Control</v>
      </c>
      <c r="D56" s="65" t="s">
        <v>195</v>
      </c>
      <c r="E56" s="84" t="s">
        <v>142</v>
      </c>
      <c r="F56" s="87"/>
      <c r="G56" s="42">
        <f>IF(Assessment!$E56="No",0,1)</f>
        <v>0</v>
      </c>
    </row>
    <row r="57" spans="1:7" ht="120" customHeight="1" x14ac:dyDescent="0.25">
      <c r="A57" s="62" t="s">
        <v>16</v>
      </c>
      <c r="B57" s="63" t="s">
        <v>132</v>
      </c>
      <c r="C57" s="63" t="str">
        <f t="shared" si="4"/>
        <v>ACC.13 Access Control</v>
      </c>
      <c r="D57" s="63" t="s">
        <v>256</v>
      </c>
      <c r="E57" s="82" t="s">
        <v>142</v>
      </c>
      <c r="F57" s="86"/>
      <c r="G57" s="42">
        <f>IF(Assessment!$E57="No",0,1)</f>
        <v>0</v>
      </c>
    </row>
    <row r="58" spans="1:7" ht="120" customHeight="1" x14ac:dyDescent="0.25">
      <c r="A58" s="64" t="s">
        <v>17</v>
      </c>
      <c r="B58" s="65" t="s">
        <v>132</v>
      </c>
      <c r="C58" s="65" t="str">
        <f t="shared" si="4"/>
        <v>ACC.14 Access Control</v>
      </c>
      <c r="D58" s="65" t="s">
        <v>196</v>
      </c>
      <c r="E58" s="84" t="s">
        <v>142</v>
      </c>
      <c r="F58" s="87"/>
      <c r="G58" s="42">
        <f>IF(Assessment!$E58="No",0,1)</f>
        <v>0</v>
      </c>
    </row>
    <row r="59" spans="1:7" ht="120" customHeight="1" x14ac:dyDescent="0.25">
      <c r="A59" s="62" t="s">
        <v>18</v>
      </c>
      <c r="B59" s="63" t="s">
        <v>132</v>
      </c>
      <c r="C59" s="63" t="str">
        <f t="shared" si="4"/>
        <v>ACC.15 Access Control</v>
      </c>
      <c r="D59" s="63" t="s">
        <v>197</v>
      </c>
      <c r="E59" s="82" t="s">
        <v>142</v>
      </c>
      <c r="F59" s="86"/>
      <c r="G59" s="42">
        <f>IF(Assessment!$E59="No",0,1)</f>
        <v>0</v>
      </c>
    </row>
    <row r="60" spans="1:7" ht="120" customHeight="1" x14ac:dyDescent="0.25">
      <c r="A60" s="64" t="s">
        <v>19</v>
      </c>
      <c r="B60" s="65" t="s">
        <v>132</v>
      </c>
      <c r="C60" s="65" t="str">
        <f t="shared" si="4"/>
        <v>ACC.16 Access Control</v>
      </c>
      <c r="D60" s="65" t="s">
        <v>198</v>
      </c>
      <c r="E60" s="84" t="s">
        <v>142</v>
      </c>
      <c r="F60" s="87"/>
      <c r="G60" s="42">
        <f>IF(Assessment!$E60="No",0,1)</f>
        <v>0</v>
      </c>
    </row>
    <row r="61" spans="1:7" ht="120" customHeight="1" x14ac:dyDescent="0.25">
      <c r="A61" s="62" t="s">
        <v>20</v>
      </c>
      <c r="B61" s="63" t="s">
        <v>132</v>
      </c>
      <c r="C61" s="63" t="str">
        <f t="shared" si="4"/>
        <v>ACC.17 Access Control</v>
      </c>
      <c r="D61" s="63" t="s">
        <v>199</v>
      </c>
      <c r="E61" s="82" t="s">
        <v>142</v>
      </c>
      <c r="F61" s="86"/>
      <c r="G61" s="42">
        <f>IF(Assessment!$E61="No",0,1)</f>
        <v>0</v>
      </c>
    </row>
    <row r="62" spans="1:7" ht="120" customHeight="1" x14ac:dyDescent="0.25">
      <c r="A62" s="64" t="s">
        <v>21</v>
      </c>
      <c r="B62" s="65" t="s">
        <v>132</v>
      </c>
      <c r="C62" s="65" t="str">
        <f t="shared" si="4"/>
        <v>ACC.18 Access Control</v>
      </c>
      <c r="D62" s="65" t="s">
        <v>200</v>
      </c>
      <c r="E62" s="84" t="s">
        <v>142</v>
      </c>
      <c r="F62" s="87"/>
      <c r="G62" s="42">
        <f>IF(Assessment!$E62="No",0,1)</f>
        <v>0</v>
      </c>
    </row>
    <row r="63" spans="1:7" ht="120" customHeight="1" x14ac:dyDescent="0.25">
      <c r="A63" s="62" t="s">
        <v>121</v>
      </c>
      <c r="B63" s="63" t="s">
        <v>132</v>
      </c>
      <c r="C63" s="63" t="str">
        <f t="shared" si="4"/>
        <v>ACC.19 Access Control</v>
      </c>
      <c r="D63" s="63" t="s">
        <v>201</v>
      </c>
      <c r="E63" s="82" t="s">
        <v>142</v>
      </c>
      <c r="F63" s="86"/>
      <c r="G63" s="42">
        <f>IF(Assessment!$E63="No",0,1)</f>
        <v>0</v>
      </c>
    </row>
    <row r="64" spans="1:7" ht="120" customHeight="1" x14ac:dyDescent="0.25">
      <c r="A64" s="64" t="s">
        <v>122</v>
      </c>
      <c r="B64" s="65" t="s">
        <v>133</v>
      </c>
      <c r="C64" s="65" t="str">
        <f t="shared" si="4"/>
        <v>ACQ.01 System Acquisition Development and Maintenance</v>
      </c>
      <c r="D64" s="65" t="s">
        <v>202</v>
      </c>
      <c r="E64" s="84" t="s">
        <v>142</v>
      </c>
      <c r="F64" s="87"/>
      <c r="G64" s="42">
        <f>IF(Assessment!$E64="No",0,1)</f>
        <v>0</v>
      </c>
    </row>
    <row r="65" spans="1:7" ht="120" customHeight="1" x14ac:dyDescent="0.25">
      <c r="A65" s="62" t="s">
        <v>123</v>
      </c>
      <c r="B65" s="63" t="s">
        <v>133</v>
      </c>
      <c r="C65" s="63" t="str">
        <f t="shared" si="4"/>
        <v>ACQ.02 System Acquisition Development and Maintenance</v>
      </c>
      <c r="D65" s="63" t="s">
        <v>203</v>
      </c>
      <c r="E65" s="82" t="s">
        <v>142</v>
      </c>
      <c r="F65" s="86"/>
      <c r="G65" s="42">
        <f>IF(Assessment!$E65="No",0,1)</f>
        <v>0</v>
      </c>
    </row>
    <row r="66" spans="1:7" ht="120" customHeight="1" x14ac:dyDescent="0.25">
      <c r="A66" s="64" t="s">
        <v>124</v>
      </c>
      <c r="B66" s="65" t="s">
        <v>133</v>
      </c>
      <c r="C66" s="65" t="str">
        <f t="shared" si="4"/>
        <v>ACQ.03 System Acquisition Development and Maintenance</v>
      </c>
      <c r="D66" s="65" t="s">
        <v>204</v>
      </c>
      <c r="E66" s="84" t="s">
        <v>142</v>
      </c>
      <c r="F66" s="87"/>
      <c r="G66" s="42">
        <f>IF(Assessment!$E66="No",0,1)</f>
        <v>0</v>
      </c>
    </row>
    <row r="67" spans="1:7" ht="120" customHeight="1" x14ac:dyDescent="0.25">
      <c r="A67" s="62" t="s">
        <v>22</v>
      </c>
      <c r="B67" s="63" t="s">
        <v>133</v>
      </c>
      <c r="C67" s="63" t="str">
        <f t="shared" si="4"/>
        <v>ACQ.06 System Acquisition Development and Maintenance</v>
      </c>
      <c r="D67" s="63" t="s">
        <v>205</v>
      </c>
      <c r="E67" s="82" t="s">
        <v>142</v>
      </c>
      <c r="F67" s="86"/>
      <c r="G67" s="42">
        <f>IF(Assessment!$E67="No",0,1)</f>
        <v>0</v>
      </c>
    </row>
    <row r="68" spans="1:7" ht="120" customHeight="1" x14ac:dyDescent="0.25">
      <c r="A68" s="64" t="s">
        <v>125</v>
      </c>
      <c r="B68" s="65" t="s">
        <v>133</v>
      </c>
      <c r="C68" s="65" t="str">
        <f t="shared" si="4"/>
        <v>ACQ.07 System Acquisition Development and Maintenance</v>
      </c>
      <c r="D68" s="65" t="s">
        <v>206</v>
      </c>
      <c r="E68" s="84" t="s">
        <v>142</v>
      </c>
      <c r="F68" s="87"/>
      <c r="G68" s="42">
        <f>IF(Assessment!$E68="No",0,1)</f>
        <v>0</v>
      </c>
    </row>
    <row r="69" spans="1:7" ht="120" customHeight="1" x14ac:dyDescent="0.25">
      <c r="A69" s="62" t="s">
        <v>126</v>
      </c>
      <c r="B69" s="63" t="s">
        <v>133</v>
      </c>
      <c r="C69" s="63" t="str">
        <f t="shared" si="4"/>
        <v>ACQ.08 System Acquisition Development and Maintenance</v>
      </c>
      <c r="D69" s="63" t="s">
        <v>207</v>
      </c>
      <c r="E69" s="82" t="s">
        <v>142</v>
      </c>
      <c r="F69" s="86"/>
      <c r="G69" s="42">
        <f>IF(Assessment!$E69="No",0,1)</f>
        <v>0</v>
      </c>
    </row>
    <row r="70" spans="1:7" ht="120" customHeight="1" x14ac:dyDescent="0.25">
      <c r="A70" s="64" t="s">
        <v>127</v>
      </c>
      <c r="B70" s="65" t="s">
        <v>133</v>
      </c>
      <c r="C70" s="65" t="str">
        <f t="shared" si="4"/>
        <v>ACQ.09 System Acquisition Development and Maintenance</v>
      </c>
      <c r="D70" s="65" t="s">
        <v>208</v>
      </c>
      <c r="E70" s="84" t="s">
        <v>142</v>
      </c>
      <c r="F70" s="87"/>
      <c r="G70" s="42">
        <f>IF(Assessment!$E70="No",0,1)</f>
        <v>0</v>
      </c>
    </row>
    <row r="71" spans="1:7" ht="120" customHeight="1" x14ac:dyDescent="0.25">
      <c r="A71" s="62" t="s">
        <v>128</v>
      </c>
      <c r="B71" s="63" t="s">
        <v>133</v>
      </c>
      <c r="C71" s="63" t="str">
        <f t="shared" si="4"/>
        <v>ACQ.10 System Acquisition Development and Maintenance</v>
      </c>
      <c r="D71" s="63" t="s">
        <v>209</v>
      </c>
      <c r="E71" s="82" t="s">
        <v>142</v>
      </c>
      <c r="F71" s="86"/>
      <c r="G71" s="42">
        <f>IF(Assessment!$E71="No",0,1)</f>
        <v>0</v>
      </c>
    </row>
    <row r="72" spans="1:7" ht="120" customHeight="1" x14ac:dyDescent="0.25">
      <c r="A72" s="64" t="s">
        <v>129</v>
      </c>
      <c r="B72" s="65" t="s">
        <v>133</v>
      </c>
      <c r="C72" s="65" t="str">
        <f t="shared" si="4"/>
        <v>ACQ.11 System Acquisition Development and Maintenance</v>
      </c>
      <c r="D72" s="65" t="s">
        <v>210</v>
      </c>
      <c r="E72" s="84" t="s">
        <v>142</v>
      </c>
      <c r="F72" s="87"/>
      <c r="G72" s="42">
        <f>IF(Assessment!$E72="No",0,1)</f>
        <v>0</v>
      </c>
    </row>
    <row r="73" spans="1:7" ht="120" customHeight="1" x14ac:dyDescent="0.25">
      <c r="A73" s="62" t="s">
        <v>261</v>
      </c>
      <c r="B73" s="63" t="s">
        <v>133</v>
      </c>
      <c r="C73" s="63" t="str">
        <f t="shared" ref="C73" si="5">CONCATENATE(A73," ",B73)</f>
        <v>ACQ.12 System Acquisition Development and Maintenance</v>
      </c>
      <c r="D73" s="63" t="s">
        <v>260</v>
      </c>
      <c r="E73" s="82" t="s">
        <v>142</v>
      </c>
      <c r="F73" s="86"/>
      <c r="G73" s="42">
        <f>IF(Assessment!$E73="No",0,1)</f>
        <v>0</v>
      </c>
    </row>
    <row r="74" spans="1:7" ht="120" customHeight="1" x14ac:dyDescent="0.25">
      <c r="A74" s="64" t="s">
        <v>23</v>
      </c>
      <c r="B74" s="65" t="s">
        <v>134</v>
      </c>
      <c r="C74" s="65" t="str">
        <f t="shared" si="4"/>
        <v>CHM.01 Change Management</v>
      </c>
      <c r="D74" s="65" t="s">
        <v>211</v>
      </c>
      <c r="E74" s="84" t="s">
        <v>142</v>
      </c>
      <c r="F74" s="87"/>
      <c r="G74" s="42">
        <f>IF(Assessment!$E74="No",0,1)</f>
        <v>0</v>
      </c>
    </row>
    <row r="75" spans="1:7" ht="120" customHeight="1" x14ac:dyDescent="0.25">
      <c r="A75" s="62" t="s">
        <v>24</v>
      </c>
      <c r="B75" s="63" t="s">
        <v>134</v>
      </c>
      <c r="C75" s="63" t="str">
        <f t="shared" si="4"/>
        <v>CHM.02 Change Management</v>
      </c>
      <c r="D75" s="63" t="s">
        <v>212</v>
      </c>
      <c r="E75" s="82" t="s">
        <v>142</v>
      </c>
      <c r="F75" s="86"/>
      <c r="G75" s="42">
        <f>IF(Assessment!$E75="No",0,1)</f>
        <v>0</v>
      </c>
    </row>
    <row r="76" spans="1:7" ht="120" customHeight="1" x14ac:dyDescent="0.25">
      <c r="A76" s="64" t="s">
        <v>130</v>
      </c>
      <c r="B76" s="65" t="s">
        <v>134</v>
      </c>
      <c r="C76" s="65" t="str">
        <f t="shared" ref="C76:C107" si="6">CONCATENATE(A76," ",B76)</f>
        <v>CHM.03 Change Management</v>
      </c>
      <c r="D76" s="65" t="s">
        <v>213</v>
      </c>
      <c r="E76" s="84" t="s">
        <v>142</v>
      </c>
      <c r="F76" s="87"/>
      <c r="G76" s="42">
        <f>IF(Assessment!$E76="No",0,1)</f>
        <v>0</v>
      </c>
    </row>
    <row r="77" spans="1:7" ht="120" customHeight="1" x14ac:dyDescent="0.25">
      <c r="A77" s="62" t="s">
        <v>25</v>
      </c>
      <c r="B77" s="63" t="s">
        <v>134</v>
      </c>
      <c r="C77" s="63" t="str">
        <f t="shared" si="6"/>
        <v>CHM.04 Change Management</v>
      </c>
      <c r="D77" s="63" t="s">
        <v>214</v>
      </c>
      <c r="E77" s="82" t="s">
        <v>142</v>
      </c>
      <c r="F77" s="86"/>
      <c r="G77" s="42">
        <f>IF(Assessment!$E77="No",0,1)</f>
        <v>0</v>
      </c>
    </row>
    <row r="78" spans="1:7" ht="120" customHeight="1" x14ac:dyDescent="0.25">
      <c r="A78" s="64" t="s">
        <v>26</v>
      </c>
      <c r="B78" s="65" t="s">
        <v>27</v>
      </c>
      <c r="C78" s="65" t="str">
        <f t="shared" si="6"/>
        <v>INC.01 Incident Management</v>
      </c>
      <c r="D78" s="93" t="s">
        <v>311</v>
      </c>
      <c r="E78" s="84" t="s">
        <v>142</v>
      </c>
      <c r="F78" s="87"/>
      <c r="G78" s="42">
        <f>IF(Assessment!$E78="No",0,1)</f>
        <v>0</v>
      </c>
    </row>
    <row r="79" spans="1:7" ht="120" customHeight="1" x14ac:dyDescent="0.25">
      <c r="A79" s="62" t="s">
        <v>28</v>
      </c>
      <c r="B79" s="63" t="s">
        <v>27</v>
      </c>
      <c r="C79" s="63" t="str">
        <f t="shared" si="6"/>
        <v>INC.02 Incident Management</v>
      </c>
      <c r="D79" s="63" t="s">
        <v>215</v>
      </c>
      <c r="E79" s="82" t="s">
        <v>142</v>
      </c>
      <c r="F79" s="86"/>
      <c r="G79" s="42">
        <f>IF(Assessment!$E79="No",0,1)</f>
        <v>0</v>
      </c>
    </row>
    <row r="80" spans="1:7" ht="120" customHeight="1" x14ac:dyDescent="0.25">
      <c r="A80" s="64" t="s">
        <v>29</v>
      </c>
      <c r="B80" s="65" t="s">
        <v>27</v>
      </c>
      <c r="C80" s="65" t="str">
        <f t="shared" si="6"/>
        <v>INC.03 Incident Management</v>
      </c>
      <c r="D80" s="65" t="s">
        <v>216</v>
      </c>
      <c r="E80" s="84" t="s">
        <v>142</v>
      </c>
      <c r="F80" s="87"/>
      <c r="G80" s="42">
        <f>IF(Assessment!$E80="No",0,1)</f>
        <v>0</v>
      </c>
    </row>
    <row r="81" spans="1:7" ht="120" customHeight="1" x14ac:dyDescent="0.25">
      <c r="A81" s="62" t="s">
        <v>30</v>
      </c>
      <c r="B81" s="63" t="s">
        <v>27</v>
      </c>
      <c r="C81" s="63" t="str">
        <f t="shared" si="6"/>
        <v>INC.04 Incident Management</v>
      </c>
      <c r="D81" s="63" t="s">
        <v>217</v>
      </c>
      <c r="E81" s="82" t="s">
        <v>142</v>
      </c>
      <c r="F81" s="86"/>
      <c r="G81" s="42">
        <f>IF(Assessment!$E81="No",0,1)</f>
        <v>0</v>
      </c>
    </row>
    <row r="82" spans="1:7" ht="120" customHeight="1" x14ac:dyDescent="0.25">
      <c r="A82" s="64" t="s">
        <v>31</v>
      </c>
      <c r="B82" s="65" t="s">
        <v>27</v>
      </c>
      <c r="C82" s="65" t="str">
        <f t="shared" si="6"/>
        <v>INC.05 Incident Management</v>
      </c>
      <c r="D82" s="65" t="s">
        <v>250</v>
      </c>
      <c r="E82" s="84" t="s">
        <v>142</v>
      </c>
      <c r="F82" s="87"/>
      <c r="G82" s="42">
        <f>IF(Assessment!$E82="No",0,1)</f>
        <v>0</v>
      </c>
    </row>
    <row r="83" spans="1:7" ht="120" customHeight="1" x14ac:dyDescent="0.25">
      <c r="A83" s="62" t="s">
        <v>32</v>
      </c>
      <c r="B83" s="63" t="s">
        <v>135</v>
      </c>
      <c r="C83" s="63" t="str">
        <f t="shared" si="6"/>
        <v>LOG.01 Monitoring and Logging</v>
      </c>
      <c r="D83" s="63" t="s">
        <v>251</v>
      </c>
      <c r="E83" s="82" t="s">
        <v>142</v>
      </c>
      <c r="F83" s="86"/>
      <c r="G83" s="42">
        <f>IF(Assessment!$E83="No",0,1)</f>
        <v>0</v>
      </c>
    </row>
    <row r="84" spans="1:7" ht="120" customHeight="1" x14ac:dyDescent="0.25">
      <c r="A84" s="64" t="s">
        <v>33</v>
      </c>
      <c r="B84" s="65" t="s">
        <v>135</v>
      </c>
      <c r="C84" s="65" t="str">
        <f t="shared" si="6"/>
        <v>LOG.02 Monitoring and Logging</v>
      </c>
      <c r="D84" s="93" t="s">
        <v>282</v>
      </c>
      <c r="E84" s="84" t="s">
        <v>142</v>
      </c>
      <c r="F84" s="90"/>
      <c r="G84" s="42">
        <f>IF(Assessment!$E84="No",0,1)</f>
        <v>0</v>
      </c>
    </row>
    <row r="85" spans="1:7" ht="120" customHeight="1" x14ac:dyDescent="0.25">
      <c r="A85" s="62" t="s">
        <v>34</v>
      </c>
      <c r="B85" s="63" t="s">
        <v>135</v>
      </c>
      <c r="C85" s="63" t="str">
        <f t="shared" si="6"/>
        <v>LOG.03 Monitoring and Logging</v>
      </c>
      <c r="D85" s="63" t="s">
        <v>218</v>
      </c>
      <c r="E85" s="82" t="s">
        <v>142</v>
      </c>
      <c r="F85" s="86"/>
      <c r="G85" s="42">
        <f>IF(Assessment!$E85="No",0,1)</f>
        <v>0</v>
      </c>
    </row>
    <row r="86" spans="1:7" ht="120" customHeight="1" x14ac:dyDescent="0.25">
      <c r="A86" s="64" t="s">
        <v>35</v>
      </c>
      <c r="B86" s="65" t="s">
        <v>135</v>
      </c>
      <c r="C86" s="65" t="str">
        <f t="shared" si="6"/>
        <v>LOG.04 Monitoring and Logging</v>
      </c>
      <c r="D86" s="65" t="s">
        <v>219</v>
      </c>
      <c r="E86" s="84" t="s">
        <v>142</v>
      </c>
      <c r="F86" s="87"/>
      <c r="G86" s="42">
        <f>IF(Assessment!$E86="No",0,1)</f>
        <v>0</v>
      </c>
    </row>
    <row r="87" spans="1:7" ht="120" customHeight="1" x14ac:dyDescent="0.25">
      <c r="A87" s="62" t="s">
        <v>36</v>
      </c>
      <c r="B87" s="63" t="s">
        <v>135</v>
      </c>
      <c r="C87" s="63" t="str">
        <f t="shared" si="6"/>
        <v>LOG.05 Monitoring and Logging</v>
      </c>
      <c r="D87" s="63" t="s">
        <v>220</v>
      </c>
      <c r="E87" s="82" t="s">
        <v>142</v>
      </c>
      <c r="F87" s="86"/>
      <c r="G87" s="42">
        <f>IF(Assessment!$E87="No",0,1)</f>
        <v>0</v>
      </c>
    </row>
    <row r="88" spans="1:7" ht="120" customHeight="1" x14ac:dyDescent="0.25">
      <c r="A88" s="64" t="s">
        <v>37</v>
      </c>
      <c r="B88" s="65" t="s">
        <v>135</v>
      </c>
      <c r="C88" s="65" t="str">
        <f t="shared" si="6"/>
        <v>LOG.06 Monitoring and Logging</v>
      </c>
      <c r="D88" s="65" t="s">
        <v>221</v>
      </c>
      <c r="E88" s="84" t="s">
        <v>142</v>
      </c>
      <c r="F88" s="87"/>
      <c r="G88" s="42">
        <f>IF(Assessment!$E88="No",0,1)</f>
        <v>0</v>
      </c>
    </row>
    <row r="89" spans="1:7" ht="120" customHeight="1" x14ac:dyDescent="0.25">
      <c r="A89" s="62" t="s">
        <v>38</v>
      </c>
      <c r="B89" s="63" t="s">
        <v>135</v>
      </c>
      <c r="C89" s="63" t="str">
        <f t="shared" si="6"/>
        <v>LOG.07 Monitoring and Logging</v>
      </c>
      <c r="D89" s="63" t="s">
        <v>222</v>
      </c>
      <c r="E89" s="82" t="s">
        <v>142</v>
      </c>
      <c r="F89" s="86"/>
      <c r="G89" s="42">
        <f>IF(Assessment!$E89="No",0,1)</f>
        <v>0</v>
      </c>
    </row>
    <row r="90" spans="1:7" ht="120" customHeight="1" x14ac:dyDescent="0.25">
      <c r="A90" s="64" t="s">
        <v>39</v>
      </c>
      <c r="B90" s="65" t="s">
        <v>135</v>
      </c>
      <c r="C90" s="65" t="str">
        <f t="shared" si="6"/>
        <v>LOG.08 Monitoring and Logging</v>
      </c>
      <c r="D90" s="65" t="s">
        <v>223</v>
      </c>
      <c r="E90" s="84" t="s">
        <v>142</v>
      </c>
      <c r="F90" s="87"/>
      <c r="G90" s="42">
        <f>IF(Assessment!$E90="No",0,1)</f>
        <v>0</v>
      </c>
    </row>
    <row r="91" spans="1:7" ht="120" customHeight="1" x14ac:dyDescent="0.25">
      <c r="A91" s="62" t="s">
        <v>40</v>
      </c>
      <c r="B91" s="63" t="s">
        <v>135</v>
      </c>
      <c r="C91" s="63" t="str">
        <f t="shared" si="6"/>
        <v>LOG.09 Monitoring and Logging</v>
      </c>
      <c r="D91" s="63" t="s">
        <v>224</v>
      </c>
      <c r="E91" s="82" t="s">
        <v>142</v>
      </c>
      <c r="F91" s="86"/>
      <c r="G91" s="42">
        <f>IF(Assessment!$E91="No",0,1)</f>
        <v>0</v>
      </c>
    </row>
    <row r="92" spans="1:7" ht="255" x14ac:dyDescent="0.25">
      <c r="A92" s="64" t="s">
        <v>41</v>
      </c>
      <c r="B92" s="65" t="s">
        <v>135</v>
      </c>
      <c r="C92" s="65" t="str">
        <f t="shared" si="6"/>
        <v>LOG.10 Monitoring and Logging</v>
      </c>
      <c r="D92" s="65" t="s">
        <v>225</v>
      </c>
      <c r="E92" s="84" t="s">
        <v>142</v>
      </c>
      <c r="F92" s="87"/>
      <c r="G92" s="42">
        <f>IF(Assessment!$E92="No",0,1)</f>
        <v>0</v>
      </c>
    </row>
    <row r="93" spans="1:7" ht="120" customHeight="1" x14ac:dyDescent="0.25">
      <c r="A93" s="62" t="s">
        <v>42</v>
      </c>
      <c r="B93" s="63" t="s">
        <v>135</v>
      </c>
      <c r="C93" s="63" t="str">
        <f t="shared" si="6"/>
        <v>LOG.11 Monitoring and Logging</v>
      </c>
      <c r="D93" s="63" t="s">
        <v>226</v>
      </c>
      <c r="E93" s="82" t="s">
        <v>142</v>
      </c>
      <c r="F93" s="86"/>
      <c r="G93" s="42">
        <f>IF(Assessment!$E93="No",0,1)</f>
        <v>0</v>
      </c>
    </row>
    <row r="94" spans="1:7" ht="120" customHeight="1" x14ac:dyDescent="0.25">
      <c r="A94" s="64" t="s">
        <v>43</v>
      </c>
      <c r="B94" s="65" t="s">
        <v>135</v>
      </c>
      <c r="C94" s="65" t="str">
        <f t="shared" si="6"/>
        <v>LOG.12 Monitoring and Logging</v>
      </c>
      <c r="D94" s="65" t="s">
        <v>227</v>
      </c>
      <c r="E94" s="84" t="s">
        <v>142</v>
      </c>
      <c r="F94" s="87"/>
      <c r="G94" s="42">
        <f>IF(Assessment!$E94="No",0,1)</f>
        <v>0</v>
      </c>
    </row>
    <row r="95" spans="1:7" ht="120" customHeight="1" x14ac:dyDescent="0.25">
      <c r="A95" s="62" t="s">
        <v>44</v>
      </c>
      <c r="B95" s="63" t="s">
        <v>45</v>
      </c>
      <c r="C95" s="63" t="str">
        <f t="shared" si="6"/>
        <v>NTK.01 Network</v>
      </c>
      <c r="D95" s="63" t="s">
        <v>228</v>
      </c>
      <c r="E95" s="82" t="s">
        <v>142</v>
      </c>
      <c r="F95" s="86"/>
      <c r="G95" s="42">
        <f>IF(Assessment!$E95="No",0,1)</f>
        <v>0</v>
      </c>
    </row>
    <row r="96" spans="1:7" ht="120" customHeight="1" x14ac:dyDescent="0.25">
      <c r="A96" s="64" t="s">
        <v>46</v>
      </c>
      <c r="B96" s="65" t="s">
        <v>45</v>
      </c>
      <c r="C96" s="65" t="str">
        <f t="shared" si="6"/>
        <v>NTK.02 Network</v>
      </c>
      <c r="D96" s="93" t="s">
        <v>283</v>
      </c>
      <c r="E96" s="84" t="s">
        <v>142</v>
      </c>
      <c r="F96" s="87"/>
      <c r="G96" s="42">
        <f>IF(Assessment!$E96="No",0,1)</f>
        <v>0</v>
      </c>
    </row>
    <row r="97" spans="1:7" ht="120" customHeight="1" x14ac:dyDescent="0.25">
      <c r="A97" s="62" t="s">
        <v>47</v>
      </c>
      <c r="B97" s="63" t="s">
        <v>45</v>
      </c>
      <c r="C97" s="63" t="str">
        <f t="shared" si="6"/>
        <v>NTK.03 Network</v>
      </c>
      <c r="D97" s="63" t="s">
        <v>229</v>
      </c>
      <c r="E97" s="82" t="s">
        <v>142</v>
      </c>
      <c r="F97" s="86"/>
      <c r="G97" s="42">
        <f>IF(Assessment!$E97="No",0,1)</f>
        <v>0</v>
      </c>
    </row>
    <row r="98" spans="1:7" ht="120" customHeight="1" x14ac:dyDescent="0.25">
      <c r="A98" s="64" t="s">
        <v>48</v>
      </c>
      <c r="B98" s="65" t="s">
        <v>45</v>
      </c>
      <c r="C98" s="65" t="str">
        <f t="shared" si="6"/>
        <v>NTK.04 Network</v>
      </c>
      <c r="D98" s="65" t="s">
        <v>230</v>
      </c>
      <c r="E98" s="84" t="s">
        <v>142</v>
      </c>
      <c r="F98" s="87"/>
      <c r="G98" s="42">
        <f>IF(Assessment!$E98="No",0,1)</f>
        <v>0</v>
      </c>
    </row>
    <row r="99" spans="1:7" ht="120" customHeight="1" x14ac:dyDescent="0.25">
      <c r="A99" s="62" t="s">
        <v>49</v>
      </c>
      <c r="B99" s="63" t="s">
        <v>45</v>
      </c>
      <c r="C99" s="63" t="str">
        <f t="shared" si="6"/>
        <v>NTK.05 Network</v>
      </c>
      <c r="D99" s="63" t="s">
        <v>231</v>
      </c>
      <c r="E99" s="82" t="s">
        <v>142</v>
      </c>
      <c r="F99" s="86"/>
      <c r="G99" s="42">
        <f>IF(Assessment!$E99="No",0,1)</f>
        <v>0</v>
      </c>
    </row>
    <row r="100" spans="1:7" ht="120" customHeight="1" x14ac:dyDescent="0.25">
      <c r="A100" s="64" t="s">
        <v>50</v>
      </c>
      <c r="B100" s="65" t="s">
        <v>45</v>
      </c>
      <c r="C100" s="65" t="str">
        <f t="shared" si="6"/>
        <v>NTK.06 Network</v>
      </c>
      <c r="D100" s="93" t="s">
        <v>284</v>
      </c>
      <c r="E100" s="84" t="s">
        <v>142</v>
      </c>
      <c r="F100" s="87"/>
      <c r="G100" s="42">
        <f>IF(Assessment!$E100="No",0,1)</f>
        <v>0</v>
      </c>
    </row>
    <row r="101" spans="1:7" ht="120" customHeight="1" x14ac:dyDescent="0.25">
      <c r="A101" s="62" t="s">
        <v>51</v>
      </c>
      <c r="B101" s="63" t="s">
        <v>52</v>
      </c>
      <c r="C101" s="63" t="str">
        <f t="shared" si="6"/>
        <v>OPS.01 Operations</v>
      </c>
      <c r="D101" s="63" t="s">
        <v>232</v>
      </c>
      <c r="E101" s="82" t="s">
        <v>142</v>
      </c>
      <c r="F101" s="86"/>
      <c r="G101" s="42">
        <f>IF(Assessment!$E101="No",0,1)</f>
        <v>0</v>
      </c>
    </row>
    <row r="102" spans="1:7" ht="120" customHeight="1" x14ac:dyDescent="0.25">
      <c r="A102" s="64" t="s">
        <v>53</v>
      </c>
      <c r="B102" s="65" t="s">
        <v>52</v>
      </c>
      <c r="C102" s="65" t="str">
        <f t="shared" si="6"/>
        <v>OPS.02 Operations</v>
      </c>
      <c r="D102" s="65" t="s">
        <v>233</v>
      </c>
      <c r="E102" s="84" t="s">
        <v>142</v>
      </c>
      <c r="F102" s="87"/>
      <c r="G102" s="42">
        <f>IF(Assessment!$E102="No",0,1)</f>
        <v>0</v>
      </c>
    </row>
    <row r="103" spans="1:7" ht="120" customHeight="1" x14ac:dyDescent="0.25">
      <c r="A103" s="62" t="s">
        <v>54</v>
      </c>
      <c r="B103" s="63" t="s">
        <v>52</v>
      </c>
      <c r="C103" s="63" t="str">
        <f t="shared" si="6"/>
        <v>OPS.03 Operations</v>
      </c>
      <c r="D103" s="63" t="s">
        <v>234</v>
      </c>
      <c r="E103" s="82" t="s">
        <v>142</v>
      </c>
      <c r="F103" s="86"/>
      <c r="G103" s="42">
        <f>IF(Assessment!$E103="No",0,1)</f>
        <v>0</v>
      </c>
    </row>
    <row r="104" spans="1:7" ht="180" x14ac:dyDescent="0.25">
      <c r="A104" s="64" t="s">
        <v>55</v>
      </c>
      <c r="B104" s="65" t="s">
        <v>52</v>
      </c>
      <c r="C104" s="65" t="str">
        <f t="shared" si="6"/>
        <v>OPS.04 Operations</v>
      </c>
      <c r="D104" s="65" t="s">
        <v>252</v>
      </c>
      <c r="E104" s="84" t="s">
        <v>142</v>
      </c>
      <c r="F104" s="87"/>
      <c r="G104" s="42">
        <f>IF(Assessment!$E104="No",0,1)</f>
        <v>0</v>
      </c>
    </row>
    <row r="105" spans="1:7" ht="120" customHeight="1" x14ac:dyDescent="0.25">
      <c r="A105" s="62" t="s">
        <v>56</v>
      </c>
      <c r="B105" s="63" t="s">
        <v>52</v>
      </c>
      <c r="C105" s="63" t="str">
        <f t="shared" si="6"/>
        <v>OPS.05 Operations</v>
      </c>
      <c r="D105" s="63" t="s">
        <v>235</v>
      </c>
      <c r="E105" s="82" t="s">
        <v>142</v>
      </c>
      <c r="F105" s="86"/>
      <c r="G105" s="42">
        <f>IF(Assessment!$E105="No",0,1)</f>
        <v>0</v>
      </c>
    </row>
    <row r="106" spans="1:7" ht="120" customHeight="1" x14ac:dyDescent="0.25">
      <c r="A106" s="64" t="s">
        <v>57</v>
      </c>
      <c r="B106" s="65" t="s">
        <v>52</v>
      </c>
      <c r="C106" s="65" t="str">
        <f t="shared" si="6"/>
        <v>OPS.06 Operations</v>
      </c>
      <c r="D106" s="65" t="s">
        <v>236</v>
      </c>
      <c r="E106" s="84" t="s">
        <v>142</v>
      </c>
      <c r="F106" s="87"/>
      <c r="G106" s="42">
        <f>IF(Assessment!$E106="No",0,1)</f>
        <v>0</v>
      </c>
    </row>
    <row r="107" spans="1:7" ht="120" customHeight="1" x14ac:dyDescent="0.25">
      <c r="A107" s="62" t="s">
        <v>58</v>
      </c>
      <c r="B107" s="63" t="s">
        <v>52</v>
      </c>
      <c r="C107" s="63" t="str">
        <f t="shared" si="6"/>
        <v>OPS.07 Operations</v>
      </c>
      <c r="D107" s="63" t="s">
        <v>253</v>
      </c>
      <c r="E107" s="82" t="s">
        <v>142</v>
      </c>
      <c r="F107" s="86"/>
      <c r="G107" s="42">
        <f>IF(Assessment!$E107="No",0,1)</f>
        <v>0</v>
      </c>
    </row>
    <row r="108" spans="1:7" ht="120" customHeight="1" x14ac:dyDescent="0.25">
      <c r="A108" s="64" t="s">
        <v>59</v>
      </c>
      <c r="B108" s="65" t="s">
        <v>52</v>
      </c>
      <c r="C108" s="65" t="str">
        <f t="shared" ref="C108:C122" si="7">CONCATENATE(A108," ",B108)</f>
        <v>OPS.08 Operations</v>
      </c>
      <c r="D108" s="65" t="s">
        <v>254</v>
      </c>
      <c r="E108" s="84" t="s">
        <v>142</v>
      </c>
      <c r="F108" s="87"/>
      <c r="G108" s="42">
        <f>IF(Assessment!$E108="No",0,1)</f>
        <v>0</v>
      </c>
    </row>
    <row r="109" spans="1:7" ht="120" customHeight="1" x14ac:dyDescent="0.25">
      <c r="A109" s="62" t="s">
        <v>60</v>
      </c>
      <c r="B109" s="63" t="s">
        <v>52</v>
      </c>
      <c r="C109" s="63" t="str">
        <f t="shared" si="7"/>
        <v>OPS.09 Operations</v>
      </c>
      <c r="D109" s="63" t="s">
        <v>237</v>
      </c>
      <c r="E109" s="82" t="s">
        <v>142</v>
      </c>
      <c r="F109" s="86"/>
      <c r="G109" s="42">
        <f>IF(Assessment!$E109="No",0,1)</f>
        <v>0</v>
      </c>
    </row>
    <row r="110" spans="1:7" ht="120" customHeight="1" x14ac:dyDescent="0.25">
      <c r="A110" s="64" t="s">
        <v>61</v>
      </c>
      <c r="B110" s="65" t="s">
        <v>52</v>
      </c>
      <c r="C110" s="65" t="str">
        <f t="shared" si="7"/>
        <v>OPS.10 Operations</v>
      </c>
      <c r="D110" s="65" t="s">
        <v>238</v>
      </c>
      <c r="E110" s="84" t="s">
        <v>142</v>
      </c>
      <c r="F110" s="87"/>
      <c r="G110" s="42">
        <f>IF(Assessment!$E110="No",0,1)</f>
        <v>0</v>
      </c>
    </row>
    <row r="111" spans="1:7" ht="120" customHeight="1" x14ac:dyDescent="0.25">
      <c r="A111" s="62" t="s">
        <v>62</v>
      </c>
      <c r="B111" s="63" t="s">
        <v>52</v>
      </c>
      <c r="C111" s="63" t="str">
        <f t="shared" si="7"/>
        <v>OPS.11 Operations</v>
      </c>
      <c r="D111" s="63" t="s">
        <v>239</v>
      </c>
      <c r="E111" s="82" t="s">
        <v>142</v>
      </c>
      <c r="F111" s="86"/>
      <c r="G111" s="42">
        <f>IF(Assessment!$E111="No",0,1)</f>
        <v>0</v>
      </c>
    </row>
    <row r="112" spans="1:7" ht="120" customHeight="1" x14ac:dyDescent="0.25">
      <c r="A112" s="64" t="s">
        <v>63</v>
      </c>
      <c r="B112" s="65" t="s">
        <v>52</v>
      </c>
      <c r="C112" s="65" t="str">
        <f t="shared" si="7"/>
        <v>OPS.12 Operations</v>
      </c>
      <c r="D112" s="65" t="s">
        <v>255</v>
      </c>
      <c r="E112" s="84" t="s">
        <v>142</v>
      </c>
      <c r="F112" s="87"/>
      <c r="G112" s="42">
        <f>IF(Assessment!$E112="No",0,1)</f>
        <v>0</v>
      </c>
    </row>
    <row r="113" spans="1:7" ht="120" customHeight="1" x14ac:dyDescent="0.25">
      <c r="A113" s="62" t="s">
        <v>64</v>
      </c>
      <c r="B113" s="63" t="s">
        <v>52</v>
      </c>
      <c r="C113" s="63" t="str">
        <f t="shared" si="7"/>
        <v>OPS.13 Operations</v>
      </c>
      <c r="D113" s="63" t="s">
        <v>240</v>
      </c>
      <c r="E113" s="82" t="s">
        <v>142</v>
      </c>
      <c r="F113" s="86"/>
      <c r="G113" s="42">
        <f>IF(Assessment!$E113="No",0,1)</f>
        <v>0</v>
      </c>
    </row>
    <row r="114" spans="1:7" ht="120" customHeight="1" x14ac:dyDescent="0.25">
      <c r="A114" s="64" t="s">
        <v>65</v>
      </c>
      <c r="B114" s="65" t="s">
        <v>74</v>
      </c>
      <c r="C114" s="65" t="str">
        <f t="shared" si="7"/>
        <v>VUL.01 Vulnerability Management</v>
      </c>
      <c r="D114" s="65" t="s">
        <v>241</v>
      </c>
      <c r="E114" s="84" t="s">
        <v>142</v>
      </c>
      <c r="F114" s="87"/>
      <c r="G114" s="42">
        <f>IF(Assessment!$E114="No",0,1)</f>
        <v>0</v>
      </c>
    </row>
    <row r="115" spans="1:7" ht="120" customHeight="1" x14ac:dyDescent="0.25">
      <c r="A115" s="62" t="s">
        <v>66</v>
      </c>
      <c r="B115" s="63" t="s">
        <v>74</v>
      </c>
      <c r="C115" s="63" t="str">
        <f t="shared" si="7"/>
        <v>VUL.02 Vulnerability Management</v>
      </c>
      <c r="D115" s="63" t="s">
        <v>242</v>
      </c>
      <c r="E115" s="82" t="s">
        <v>142</v>
      </c>
      <c r="F115" s="86"/>
      <c r="G115" s="42">
        <f>IF(Assessment!$E115="No",0,1)</f>
        <v>0</v>
      </c>
    </row>
    <row r="116" spans="1:7" ht="120" customHeight="1" x14ac:dyDescent="0.25">
      <c r="A116" s="64" t="s">
        <v>67</v>
      </c>
      <c r="B116" s="65" t="s">
        <v>74</v>
      </c>
      <c r="C116" s="65" t="str">
        <f t="shared" si="7"/>
        <v>VUL.03 Vulnerability Management</v>
      </c>
      <c r="D116" s="65" t="s">
        <v>243</v>
      </c>
      <c r="E116" s="84" t="s">
        <v>142</v>
      </c>
      <c r="F116" s="87"/>
      <c r="G116" s="42">
        <f>IF(Assessment!$E116="No",0,1)</f>
        <v>0</v>
      </c>
    </row>
    <row r="117" spans="1:7" ht="120" customHeight="1" x14ac:dyDescent="0.25">
      <c r="A117" s="62" t="s">
        <v>68</v>
      </c>
      <c r="B117" s="63" t="s">
        <v>74</v>
      </c>
      <c r="C117" s="63" t="str">
        <f t="shared" si="7"/>
        <v>VUL.04 Vulnerability Management</v>
      </c>
      <c r="D117" s="63" t="s">
        <v>244</v>
      </c>
      <c r="E117" s="82" t="s">
        <v>142</v>
      </c>
      <c r="F117" s="86"/>
      <c r="G117" s="42">
        <f>IF(Assessment!$E117="No",0,1)</f>
        <v>0</v>
      </c>
    </row>
    <row r="118" spans="1:7" ht="120" customHeight="1" x14ac:dyDescent="0.25">
      <c r="A118" s="64" t="s">
        <v>69</v>
      </c>
      <c r="B118" s="65" t="s">
        <v>74</v>
      </c>
      <c r="C118" s="65" t="str">
        <f t="shared" si="7"/>
        <v>VUL.05 Vulnerability Management</v>
      </c>
      <c r="D118" s="65" t="s">
        <v>245</v>
      </c>
      <c r="E118" s="84" t="s">
        <v>142</v>
      </c>
      <c r="F118" s="87"/>
      <c r="G118" s="42">
        <f>IF(Assessment!$E118="No",0,1)</f>
        <v>0</v>
      </c>
    </row>
    <row r="119" spans="1:7" ht="120" customHeight="1" x14ac:dyDescent="0.25">
      <c r="A119" s="62" t="s">
        <v>70</v>
      </c>
      <c r="B119" s="63" t="s">
        <v>74</v>
      </c>
      <c r="C119" s="63" t="str">
        <f t="shared" si="7"/>
        <v>VUL.06 Vulnerability Management</v>
      </c>
      <c r="D119" s="63" t="s">
        <v>246</v>
      </c>
      <c r="E119" s="82" t="s">
        <v>142</v>
      </c>
      <c r="F119" s="86"/>
      <c r="G119" s="42">
        <f>IF(Assessment!$E119="No",0,1)</f>
        <v>0</v>
      </c>
    </row>
    <row r="120" spans="1:7" ht="120" customHeight="1" x14ac:dyDescent="0.25">
      <c r="A120" s="64" t="s">
        <v>71</v>
      </c>
      <c r="B120" s="65" t="s">
        <v>74</v>
      </c>
      <c r="C120" s="65" t="str">
        <f t="shared" si="7"/>
        <v>VUL.07 Vulnerability Management</v>
      </c>
      <c r="D120" s="65" t="s">
        <v>247</v>
      </c>
      <c r="E120" s="84" t="s">
        <v>142</v>
      </c>
      <c r="F120" s="87"/>
      <c r="G120" s="42">
        <f>IF(Assessment!$E120="No",0,1)</f>
        <v>0</v>
      </c>
    </row>
    <row r="121" spans="1:7" ht="120" customHeight="1" x14ac:dyDescent="0.25">
      <c r="A121" s="62" t="s">
        <v>72</v>
      </c>
      <c r="B121" s="63" t="s">
        <v>74</v>
      </c>
      <c r="C121" s="63" t="str">
        <f t="shared" si="7"/>
        <v>VUL.08 Vulnerability Management</v>
      </c>
      <c r="D121" s="63" t="s">
        <v>248</v>
      </c>
      <c r="E121" s="82" t="s">
        <v>142</v>
      </c>
      <c r="F121" s="86"/>
      <c r="G121" s="42">
        <f>IF(Assessment!$E121="No",0,1)</f>
        <v>0</v>
      </c>
    </row>
    <row r="122" spans="1:7" ht="120" customHeight="1" x14ac:dyDescent="0.25">
      <c r="A122" s="64" t="s">
        <v>73</v>
      </c>
      <c r="B122" s="65" t="s">
        <v>74</v>
      </c>
      <c r="C122" s="65" t="str">
        <f t="shared" si="7"/>
        <v>VUL.09 Vulnerability Management</v>
      </c>
      <c r="D122" s="93" t="s">
        <v>285</v>
      </c>
      <c r="E122" s="84" t="s">
        <v>142</v>
      </c>
      <c r="F122" s="87"/>
      <c r="G122" s="42">
        <f>IF(Assessment!$E122="No",0,1)</f>
        <v>0</v>
      </c>
    </row>
    <row r="123" spans="1:7" ht="120" customHeight="1" x14ac:dyDescent="0.25">
      <c r="A123" s="108" t="s">
        <v>286</v>
      </c>
      <c r="B123" s="104" t="s">
        <v>74</v>
      </c>
      <c r="C123" s="104" t="str">
        <f t="shared" ref="C123" si="8">CONCATENATE(A123," ",B123)</f>
        <v>VUL.10 Vulnerability Management</v>
      </c>
      <c r="D123" s="105" t="s">
        <v>287</v>
      </c>
      <c r="E123" s="106" t="s">
        <v>142</v>
      </c>
      <c r="F123" s="107"/>
      <c r="G123" s="42">
        <f>IF(Assessment!$E123="No",0,1)</f>
        <v>0</v>
      </c>
    </row>
  </sheetData>
  <dataConsolidate>
    <dataRefs count="2">
      <dataRef ref="E2:E3" sheet="Assessment"/>
      <dataRef ref="E2:E5" sheet="Assessment"/>
    </dataRefs>
  </dataConsolidate>
  <dataValidations count="1">
    <dataValidation type="list" allowBlank="1" showInputMessage="1" showErrorMessage="1" sqref="E2:E123">
      <formula1>"Yes, No, N.a."</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18"/>
  <sheetViews>
    <sheetView workbookViewId="0">
      <selection activeCell="B18" sqref="B18:F18"/>
    </sheetView>
  </sheetViews>
  <sheetFormatPr defaultColWidth="8.7109375" defaultRowHeight="15" x14ac:dyDescent="0.25"/>
  <cols>
    <col min="1" max="1" width="16.7109375" style="11" customWidth="1"/>
    <col min="2" max="2" width="42.7109375" style="11" customWidth="1"/>
    <col min="3" max="3" width="20" style="11" customWidth="1"/>
    <col min="4" max="4" width="12.7109375" style="11" customWidth="1"/>
    <col min="5" max="5" width="8.7109375" style="11" customWidth="1"/>
    <col min="6" max="6" width="40" style="11" customWidth="1"/>
    <col min="7" max="16384" width="8.7109375" style="11"/>
  </cols>
  <sheetData>
    <row r="2" spans="2:6" x14ac:dyDescent="0.25">
      <c r="B2" s="11" t="s">
        <v>131</v>
      </c>
      <c r="C2" s="11" t="s">
        <v>141</v>
      </c>
      <c r="D2" s="120" t="s">
        <v>139</v>
      </c>
      <c r="E2" s="120" t="s">
        <v>137</v>
      </c>
      <c r="F2" s="18" t="s">
        <v>140</v>
      </c>
    </row>
    <row r="3" spans="2:6" x14ac:dyDescent="0.25">
      <c r="B3" s="12" t="s">
        <v>132</v>
      </c>
      <c r="C3" s="13">
        <v>0</v>
      </c>
      <c r="D3" s="14">
        <v>19</v>
      </c>
      <c r="E3" s="15">
        <f>GETPIVOTDATA("SCORE",$B$2,"SERVICE","Access Control")/D3</f>
        <v>0</v>
      </c>
      <c r="F3" s="14" t="str">
        <f>IF(Specification!D41=TRUE,IF(E3&gt;0.66,"The supplier poses a low risk in this area",IF(E3&lt;0.34,"The supplier poses a high risk in this area","The supplier poses a moderate risk in this area")), "This section was not applicable")</f>
        <v>This section was not applicable</v>
      </c>
    </row>
    <row r="4" spans="2:6" x14ac:dyDescent="0.25">
      <c r="B4" s="12" t="s">
        <v>134</v>
      </c>
      <c r="C4" s="13">
        <v>0</v>
      </c>
      <c r="D4" s="14">
        <v>4</v>
      </c>
      <c r="E4" s="15">
        <f>GETPIVOTDATA("SCORE",$B$2,"SERVICE","Change Management")/D4</f>
        <v>0</v>
      </c>
      <c r="F4" s="14" t="str">
        <f>IF(Specification!D41=TRUE,IF(E4&gt;0.66,"The supplier poses a low risk in this area",IF(E4&lt;0.34,"The supplier poses a high risk in this area","The supplier poses a moderate risk in this area")),"This section was not applicable")</f>
        <v>This section was not applicable</v>
      </c>
    </row>
    <row r="5" spans="2:6" x14ac:dyDescent="0.25">
      <c r="B5" s="12" t="s">
        <v>27</v>
      </c>
      <c r="C5" s="13">
        <v>0</v>
      </c>
      <c r="D5" s="14">
        <v>5</v>
      </c>
      <c r="E5" s="15">
        <f>GETPIVOTDATA("SCORE",$B$2,"SERVICE","Incident Management")/D5</f>
        <v>0</v>
      </c>
      <c r="F5" s="14" t="str">
        <f>IF(Specification!D41=TRUE,IF(E5&gt;0.66,"The supplier poses a low risk in this area",IF(E5&lt;0.34,"The supplier poses a high risk in this area","The supplier poses a moderate risk in this area")),"This section was not applicable")</f>
        <v>This section was not applicable</v>
      </c>
    </row>
    <row r="6" spans="2:6" x14ac:dyDescent="0.25">
      <c r="B6" s="12" t="s">
        <v>135</v>
      </c>
      <c r="C6" s="13">
        <v>0</v>
      </c>
      <c r="D6" s="14">
        <v>12</v>
      </c>
      <c r="E6" s="15">
        <f>GETPIVOTDATA("SCORE",$B$2,"SERVICE","Monitoring and Logging")/D6</f>
        <v>0</v>
      </c>
      <c r="F6" s="14" t="str">
        <f>IF(Specification!D41=TRUE,IF(E6&gt;0.66,"The supplier poses a low risk in this area",IF(E6&lt;0.34,"The supplier poses a high risk in this area","The supplier poses a moderate risk in this area")),"This section was not applicable")</f>
        <v>This section was not applicable</v>
      </c>
    </row>
    <row r="7" spans="2:6" x14ac:dyDescent="0.25">
      <c r="B7" s="12" t="s">
        <v>45</v>
      </c>
      <c r="C7" s="13">
        <v>0</v>
      </c>
      <c r="D7" s="14">
        <v>6</v>
      </c>
      <c r="E7" s="15">
        <f>GETPIVOTDATA("SCORE",$B$2,"SERVICE","Network")/D7</f>
        <v>0</v>
      </c>
      <c r="F7" s="14" t="str">
        <f>IF(Specification!D41=TRUE,IF(E7&gt;0.66,"The supplier poses a low risk in this area",IF(E7&lt;0.34,"The supplier poses a high risk in this area","The supplier poses a moderate risk in this area")), "This section was not applicable")</f>
        <v>This section was not applicable</v>
      </c>
    </row>
    <row r="8" spans="2:6" x14ac:dyDescent="0.25">
      <c r="B8" s="12" t="s">
        <v>52</v>
      </c>
      <c r="C8" s="13">
        <v>0</v>
      </c>
      <c r="D8" s="14">
        <v>13</v>
      </c>
      <c r="E8" s="15">
        <f>GETPIVOTDATA("SCORE",$B$2,"SERVICE","Operations")/D8</f>
        <v>0</v>
      </c>
      <c r="F8" s="14" t="str">
        <f>IF(Specification!D41=TRUE,IF(E8&gt;0.66,"The supplier poses a low risk in this area",IF(E8&lt;0.34,"The supplier poses a high risk in this area","The supplier poses a moderate risk in this area")),"This section was not applicable")</f>
        <v>This section was not applicable</v>
      </c>
    </row>
    <row r="9" spans="2:6" x14ac:dyDescent="0.25">
      <c r="B9" s="12" t="s">
        <v>133</v>
      </c>
      <c r="C9" s="13">
        <v>0</v>
      </c>
      <c r="D9" s="14">
        <v>11</v>
      </c>
      <c r="E9" s="15">
        <f>GETPIVOTDATA("SCORE",$B$2,"SERVICE","System Acquisition Development and Maintenance")/D9</f>
        <v>0</v>
      </c>
      <c r="F9" s="14" t="str">
        <f>IF(Specification!D41=TRUE,IF(E9&gt;0.66,"The supplier poses a low risk in this area",IF(E9&lt;0.34,"The supplier poses a high risk in this area","The supplier poses a moderate risk in this area")),"This section was not applicable")</f>
        <v>This section was not applicable</v>
      </c>
    </row>
    <row r="10" spans="2:6" x14ac:dyDescent="0.25">
      <c r="B10" s="12" t="s">
        <v>83</v>
      </c>
      <c r="C10" s="13">
        <v>0</v>
      </c>
      <c r="D10" s="14">
        <v>4</v>
      </c>
      <c r="E10" s="15">
        <f>GETPIVOTDATA("SCORE",$B$2,"SERVICE","Third-Party Access")/D10</f>
        <v>0</v>
      </c>
      <c r="F10" s="14" t="str">
        <f>IF(Specification!D41=TRUE,IF(E10&gt;0.66,"The supplier poses a low risk in this area",IF(E10&lt;0.34,"The supplier poses a high risk in this area","The supplier poses a moderate risk in this area")),"This section was not applicable")</f>
        <v>This section was not applicable</v>
      </c>
    </row>
    <row r="11" spans="2:6" x14ac:dyDescent="0.25">
      <c r="B11" s="12" t="s">
        <v>109</v>
      </c>
      <c r="C11" s="13">
        <v>0</v>
      </c>
      <c r="D11" s="14">
        <v>10</v>
      </c>
      <c r="E11" s="15">
        <f>GETPIVOTDATA("SCORE",$B$2,"SERVICE","Third-Party Application")/D11</f>
        <v>0</v>
      </c>
      <c r="F11" s="14" t="str">
        <f>IF(Specification!D40=TRUE,IF(E11&gt;0.66,"The supplier poses a low risk in this area",IF(E11&lt;0.34,"The supplier poses a high risk in this area","The supplier poses a moderate risk in this area")),"This section was not applicable")</f>
        <v>This section was not applicable</v>
      </c>
    </row>
    <row r="12" spans="2:6" x14ac:dyDescent="0.25">
      <c r="B12" s="12" t="s">
        <v>107</v>
      </c>
      <c r="C12" s="13">
        <v>0</v>
      </c>
      <c r="D12" s="14">
        <v>7</v>
      </c>
      <c r="E12" s="15">
        <f>GETPIVOTDATA("SCORE",$B$2,"SERVICE","Third-party compliance and assurance")/D12</f>
        <v>0</v>
      </c>
      <c r="F12" s="14" t="str">
        <f>IF(Specification!D41=TRUE,IF(E12&gt;0.66,"The supplier poses a low risk in this area",IF(E12&lt;0.34,"The supplier poses a high risk in this area","The supplier poses a moderate risk in this area")),"This section was not applicable")</f>
        <v>This section was not applicable</v>
      </c>
    </row>
    <row r="13" spans="2:6" x14ac:dyDescent="0.25">
      <c r="B13" s="12" t="s">
        <v>76</v>
      </c>
      <c r="C13" s="13">
        <v>0</v>
      </c>
      <c r="D13" s="14">
        <v>7</v>
      </c>
      <c r="E13" s="15">
        <f>GETPIVOTDATA("SCORE",$B$2,"SERVICE","Third-Party Management of Security")/D13</f>
        <v>0</v>
      </c>
      <c r="F13" s="14" t="str">
        <f>IF(Specification!D39=TRUE,IF(E13&gt;0.66,"The supplier poses a low risk in this area",IF(E13&lt;0.34,"The supplier poses a high risk in this area","The supplier poses a moderate risk in this area")),"This section was not applicable")</f>
        <v>This section was not applicable</v>
      </c>
    </row>
    <row r="14" spans="2:6" x14ac:dyDescent="0.25">
      <c r="B14" s="12" t="s">
        <v>85</v>
      </c>
      <c r="C14" s="13">
        <v>0</v>
      </c>
      <c r="D14" s="14">
        <v>8</v>
      </c>
      <c r="E14" s="15">
        <f>GETPIVOTDATA("SCORE",$B$2,"SERVICE","Third-party physical and environmental security")/D14</f>
        <v>0</v>
      </c>
      <c r="F14" s="14" t="str">
        <f>IF(Specification!D41=TRUE,IF(E14&gt;0.66,"The supplier poses a low risk in this area",IF(E14&lt;0.34,"The supplier poses a high risk in this area","The supplier poses a moderate risk in this area")),"This section was not applicable")</f>
        <v>This section was not applicable</v>
      </c>
    </row>
    <row r="15" spans="2:6" x14ac:dyDescent="0.25">
      <c r="B15" s="12" t="s">
        <v>84</v>
      </c>
      <c r="C15" s="13">
        <v>0</v>
      </c>
      <c r="D15" s="14">
        <v>2</v>
      </c>
      <c r="E15" s="15">
        <f>GETPIVOTDATA("SCORE",$B$2,"SERVICE","Third-Party Supplier Management")/D15</f>
        <v>0</v>
      </c>
      <c r="F15" s="14" t="str">
        <f>IF(Specification!D41=TRUE,IF(E15&gt;0.66,"The supplier poses a low risk in this area",IF(E15&lt;0.34,"The supplier poses a high risk in this area","The supplier poses a moderate risk in this area")),"This section was not applicable")</f>
        <v>This section was not applicable</v>
      </c>
    </row>
    <row r="16" spans="2:6" x14ac:dyDescent="0.25">
      <c r="B16" s="12" t="s">
        <v>74</v>
      </c>
      <c r="C16" s="13">
        <v>0</v>
      </c>
      <c r="D16" s="14">
        <v>10</v>
      </c>
      <c r="E16" s="15">
        <f>GETPIVOTDATA("SCORE",$B$2,"SERVICE","Vulnerability Management")/D16</f>
        <v>0</v>
      </c>
      <c r="F16" s="14" t="str">
        <f>IF(Specification!D41=TRUE,IF(E16&gt;0.66,"The supplier poses a low risk in this area",IF(E16&lt;0.34,"The supplier poses a high risk in this area","The supplier poses a moderate risk in this area")),"This section was not applicable")</f>
        <v>This section was not applicable</v>
      </c>
    </row>
    <row r="17" spans="2:6" hidden="1" x14ac:dyDescent="0.25">
      <c r="B17" s="16" t="s">
        <v>136</v>
      </c>
      <c r="C17" s="17">
        <v>0</v>
      </c>
      <c r="D17" s="1">
        <f>SUM(D3:D16)</f>
        <v>118</v>
      </c>
      <c r="E17" s="1"/>
    </row>
    <row r="18" spans="2:6" ht="18.75" x14ac:dyDescent="0.3">
      <c r="B18" s="121" t="s">
        <v>150</v>
      </c>
      <c r="C18" s="121"/>
      <c r="D18" s="121"/>
      <c r="E18" s="121"/>
      <c r="F18" s="121"/>
    </row>
  </sheetData>
  <sheetProtection pivotTables="0"/>
  <dataConsolidate/>
  <mergeCells count="2">
    <mergeCell ref="D2:E2"/>
    <mergeCell ref="B18:F18"/>
  </mergeCells>
  <conditionalFormatting sqref="F3:F16">
    <cfRule type="cellIs" dxfId="5" priority="1" operator="equal">
      <formula>"The supplier poses a high risk in this area"</formula>
    </cfRule>
    <cfRule type="cellIs" dxfId="4" priority="2" operator="equal">
      <formula>"The supplier poses a moderate risk in this area"</formula>
    </cfRule>
    <cfRule type="cellIs" dxfId="3" priority="3" operator="equal">
      <formula>"The supplier poses a low risk in this area"</formula>
    </cfRule>
    <cfRule type="cellIs" dxfId="2" priority="4" operator="equal">
      <formula>"""The supplier poses a low risk in this area"""</formula>
    </cfRule>
    <cfRule type="cellIs" dxfId="1" priority="5" operator="equal">
      <formula>"""The supplier poses a moderate risk in this area"""</formula>
    </cfRule>
    <cfRule type="cellIs" dxfId="0" priority="6" operator="equal">
      <formula>"""The supplier poses a high risk in this area"""</formula>
    </cfRule>
  </conditionalFormatting>
  <pageMargins left="0.7" right="0.7" top="0.75" bottom="0.75" header="0.3" footer="0.3"/>
  <ignoredErrors>
    <ignoredError sqref="F11 F7 F13" formula="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1FAC9956E77274AB659F50D702A1F37" ma:contentTypeVersion="1" ma:contentTypeDescription="Create a new document." ma:contentTypeScope="" ma:versionID="438985718e8c6d1d9ec936b1367af42f">
  <xsd:schema xmlns:xsd="http://www.w3.org/2001/XMLSchema" xmlns:xs="http://www.w3.org/2001/XMLSchema" xmlns:p="http://schemas.microsoft.com/office/2006/metadata/properties" xmlns:ns2="a5212d4f-d939-4498-add2-f0ae3c7136a8" targetNamespace="http://schemas.microsoft.com/office/2006/metadata/properties" ma:root="true" ma:fieldsID="93b274316eaeca600501c653b39f7241" ns2:_="">
    <xsd:import namespace="a5212d4f-d939-4498-add2-f0ae3c7136a8"/>
    <xsd:element name="properties">
      <xsd:complexType>
        <xsd:sequence>
          <xsd:element name="documentManagement">
            <xsd:complexType>
              <xsd:all>
                <xsd:element ref="ns2:High_x0020_Level_x0020_Doman"/>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212d4f-d939-4498-add2-f0ae3c7136a8" elementFormDefault="qualified">
    <xsd:import namespace="http://schemas.microsoft.com/office/2006/documentManagement/types"/>
    <xsd:import namespace="http://schemas.microsoft.com/office/infopath/2007/PartnerControls"/>
    <xsd:element name="High_x0020_Level_x0020_Doman" ma:index="8" ma:displayName="High Level Domain" ma:default="Management of Information Security" ma:format="Dropdown" ma:internalName="High_x0020_Level_x0020_Doman">
      <xsd:simpleType>
        <xsd:restriction base="dms:Choice">
          <xsd:enumeration value="Management of Information Security"/>
          <xsd:enumeration value="Working with Third Parties"/>
          <xsd:enumeration value="Compliance"/>
          <xsd:enumeration value="Training and Awareness"/>
          <xsd:enumeration value="IT Security"/>
          <xsd:enumeration value="Information Asset Management"/>
          <xsd:enumeration value="Risk Management"/>
          <xsd:enumeration value="Incident Management"/>
          <xsd:enumeration value="Physical and Environmental"/>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High_x0020_Level_x0020_Doman xmlns="a5212d4f-d939-4498-add2-f0ae3c7136a8">Working with Third Parties</High_x0020_Level_x0020_Doman>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B3AF4DE-A263-4B4F-8BBA-AE32AA39BFB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212d4f-d939-4498-add2-f0ae3c7136a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40E6E14-8191-49CB-B918-1163FCCF2E6B}">
  <ds:schemaRefs>
    <ds:schemaRef ds:uri="http://purl.org/dc/dcmitype/"/>
    <ds:schemaRef ds:uri="http://purl.org/dc/terms/"/>
    <ds:schemaRef ds:uri="http://schemas.microsoft.com/office/2006/documentManagement/types"/>
    <ds:schemaRef ds:uri="a5212d4f-d939-4498-add2-f0ae3c7136a8"/>
    <ds:schemaRef ds:uri="http://purl.org/dc/elements/1.1/"/>
    <ds:schemaRef ds:uri="http://www.w3.org/XML/1998/namespace"/>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3.xml><?xml version="1.0" encoding="utf-8"?>
<ds:datastoreItem xmlns:ds="http://schemas.openxmlformats.org/officeDocument/2006/customXml" ds:itemID="{52A8989C-6835-4357-A1BF-269F4EBF2E4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Specification</vt:lpstr>
      <vt:lpstr>Subcontractors</vt:lpstr>
      <vt:lpstr>Assessment</vt:lpstr>
      <vt:lpstr>Dashboard</vt:lpstr>
    </vt:vector>
  </TitlesOfParts>
  <Company>University of Oxford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Benjamin Kornhauser</dc:creator>
  <cp:lastModifiedBy>John Kinsey2</cp:lastModifiedBy>
  <dcterms:created xsi:type="dcterms:W3CDTF">2016-04-19T15:08:39Z</dcterms:created>
  <dcterms:modified xsi:type="dcterms:W3CDTF">2018-03-29T13:35:05Z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0x01010061FAC9956E77274AB659F50D702A1F37</vt:lpwstr>
  </property>
</Properties>
</file>